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2024\1. SGC\PROC LABORAT ANA AGUAS\7.11 CONTROL DATOS GEST INFORM\FORMATOS REGISTRO\"/>
    </mc:Choice>
  </mc:AlternateContent>
  <xr:revisionPtr revIDLastSave="0" documentId="13_ncr:1_{4B4B1E2D-9E54-47C3-B847-7ABA7924F15F}" xr6:coauthVersionLast="36" xr6:coauthVersionMax="47" xr10:uidLastSave="{00000000-0000-0000-0000-000000000000}"/>
  <workbookProtection workbookAlgorithmName="SHA-512" workbookHashValue="/fyaKuWND+Ayap/FDXwCetr/T7Apatpf4qsiJgevsMyZz/KeShzg7ksCXtRa9kwl6eucFUtcUx3QjUKBr39buw==" workbookSaltValue="qDvL864A2g9YFtLMKEpAHw==" workbookSpinCount="100000" lockStructure="1"/>
  <bookViews>
    <workbookView xWindow="0" yWindow="0" windowWidth="28800" windowHeight="11630" xr2:uid="{66D5FFA5-CBDC-4736-9BD5-75534C0E1A65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1" l="1"/>
  <c r="F20" i="1"/>
  <c r="F24" i="1"/>
  <c r="F25" i="1"/>
  <c r="F26" i="1"/>
  <c r="F37" i="1"/>
  <c r="K63" i="1"/>
  <c r="K66" i="1" s="1"/>
  <c r="C67" i="1"/>
  <c r="F73" i="1"/>
  <c r="F65" i="1"/>
  <c r="F64" i="1"/>
  <c r="F63" i="1"/>
  <c r="C60" i="1"/>
  <c r="C53" i="1"/>
  <c r="C46" i="1"/>
  <c r="K55" i="1"/>
  <c r="K46" i="1"/>
  <c r="F56" i="1"/>
  <c r="F50" i="1"/>
  <c r="K38" i="1"/>
  <c r="K37" i="1"/>
  <c r="K29" i="1"/>
  <c r="C38" i="1"/>
  <c r="C39" i="1" s="1"/>
  <c r="F43" i="1"/>
  <c r="C28" i="1"/>
  <c r="C29" i="1" s="1"/>
  <c r="K21" i="1"/>
  <c r="K12" i="1"/>
  <c r="K11" i="1"/>
  <c r="C11" i="1"/>
  <c r="C18" i="1"/>
  <c r="C17" i="1"/>
  <c r="F23" i="1" l="1"/>
  <c r="F28" i="1"/>
  <c r="F30" i="1"/>
  <c r="F21" i="1"/>
  <c r="G18" i="1"/>
  <c r="G12" i="1"/>
  <c r="G14" i="1"/>
  <c r="G15" i="1"/>
  <c r="G16" i="1"/>
  <c r="G10" i="1"/>
  <c r="G13" i="1"/>
  <c r="G17" i="1"/>
  <c r="G11" i="1"/>
  <c r="G19" i="1"/>
  <c r="F27" i="1"/>
  <c r="K39" i="1"/>
  <c r="K13" i="1"/>
  <c r="C19" i="1"/>
  <c r="H14" i="1" l="1"/>
  <c r="H16" i="1"/>
  <c r="H17" i="1"/>
  <c r="H19" i="1"/>
  <c r="H18" i="1"/>
  <c r="H11" i="1"/>
  <c r="H12" i="1"/>
  <c r="H10" i="1"/>
  <c r="H13" i="1"/>
  <c r="H15" i="1"/>
  <c r="F29" i="1" l="1"/>
  <c r="F31" i="1" s="1"/>
</calcChain>
</file>

<file path=xl/sharedStrings.xml><?xml version="1.0" encoding="utf-8"?>
<sst xmlns="http://schemas.openxmlformats.org/spreadsheetml/2006/main" count="157" uniqueCount="128">
  <si>
    <t>01</t>
  </si>
  <si>
    <t>PLANTILLA DE CÁLCULOS GENERALES</t>
  </si>
  <si>
    <t>% ERROR</t>
  </si>
  <si>
    <t>Valor 1</t>
  </si>
  <si>
    <t>Valor 2</t>
  </si>
  <si>
    <t>Diferencia</t>
  </si>
  <si>
    <t>Promedio</t>
  </si>
  <si>
    <t>Valor 3</t>
  </si>
  <si>
    <t>Valor 4</t>
  </si>
  <si>
    <t>Valor 5</t>
  </si>
  <si>
    <t>Valor 6</t>
  </si>
  <si>
    <t>Valor 7</t>
  </si>
  <si>
    <t>Valor 8</t>
  </si>
  <si>
    <t>Valor 9</t>
  </si>
  <si>
    <t>Valor 10</t>
  </si>
  <si>
    <t>PROMEDIO</t>
  </si>
  <si>
    <t>DESVIACIÓN ESTÁNDAR</t>
  </si>
  <si>
    <t>COEFICIENTE DE VARIACIÓN</t>
  </si>
  <si>
    <t>GRADOS DE LIBERTAD</t>
  </si>
  <si>
    <t>N° DATOS</t>
  </si>
  <si>
    <t>VALOR MÍNIMO</t>
  </si>
  <si>
    <t>VALOR MÁXIMO</t>
  </si>
  <si>
    <t>INTERVALO</t>
  </si>
  <si>
    <t>LFB Teórico</t>
  </si>
  <si>
    <t>LFB Experimental</t>
  </si>
  <si>
    <t xml:space="preserve">LFB </t>
  </si>
  <si>
    <t>LFB Duplicado</t>
  </si>
  <si>
    <t>Concentración determinada</t>
  </si>
  <si>
    <t>Concentración determinada Duplicado</t>
  </si>
  <si>
    <t>CÁLCULO DE RPD - LFB</t>
  </si>
  <si>
    <t>CÁLCULO DE % DE ERROR - LFB</t>
  </si>
  <si>
    <t>CÁLCULO DE RPD - MUESTRAS - LFM</t>
  </si>
  <si>
    <t>% RPD</t>
  </si>
  <si>
    <t>CÁLCULOS ESTADÍSTICOS PARA VARIOS DATOS - LFB</t>
  </si>
  <si>
    <t>CÁLCULO DE PORCENTAJE DE RECUPERACIÓN - LFM</t>
  </si>
  <si>
    <t>Volumen de la muestra (mL)</t>
  </si>
  <si>
    <t>Volumen adicionado (mL)</t>
  </si>
  <si>
    <t>Concentración de la muestra sin adición</t>
  </si>
  <si>
    <t>Concentración de la muestra con adición</t>
  </si>
  <si>
    <t>Concentración del estándar adicionado</t>
  </si>
  <si>
    <t>% RECUPERACIÓN</t>
  </si>
  <si>
    <t>CÁLCULOS DE CLORUROS TITULOMÉTRICOS</t>
  </si>
  <si>
    <t>Concentración de la solución a titular</t>
  </si>
  <si>
    <t>Volumen de la solución a titular (mL)</t>
  </si>
  <si>
    <t>Volumen 1 experimental del titulante (mL)</t>
  </si>
  <si>
    <t>Volumen 2 experimental del titulante (mL)</t>
  </si>
  <si>
    <t>Volumen 3 experimental del titulante (mL)</t>
  </si>
  <si>
    <t>CONCENTRACIÓN DEL TITULANTE</t>
  </si>
  <si>
    <t>CONCENTRACIÓN CLORURO</t>
  </si>
  <si>
    <t>CÁLCULOS DE DUREZAS TITULOMÉTRICAS</t>
  </si>
  <si>
    <t>Equivalente a 1 mL EDTA</t>
  </si>
  <si>
    <t>CONCENTRACIÓN DUREZA</t>
  </si>
  <si>
    <t>Concentración del AgNO3</t>
  </si>
  <si>
    <t>mL de titulante para alcanzar un pH inferior en 0.3 unidades (C)</t>
  </si>
  <si>
    <t>CÁLCULOS DE ALCALINIDAD - BLANCOS &lt; 20 mg/L</t>
  </si>
  <si>
    <t>Volumen del AgNO3 (mL)</t>
  </si>
  <si>
    <t>Volumen del EDTA (mL)</t>
  </si>
  <si>
    <t>ESTANDARIZACIÓN DE SOLUCIONES TITULANTES GENERALES</t>
  </si>
  <si>
    <t>ESTANDARIZACIÓN DE TITULANTE ALCALINIDAD - H2SO4</t>
  </si>
  <si>
    <t>Volumen de la solución Na2CO3 0,05N (mL)</t>
  </si>
  <si>
    <t>gr de Na2CO3 pesados para preparar la solución de carbonato de sodio 0,05N</t>
  </si>
  <si>
    <t>CÁLCULOS DE ALCALINIDAD  &gt; 20 mg/L</t>
  </si>
  <si>
    <t>Concentración del H2SO4 N</t>
  </si>
  <si>
    <t>mL de titulante para alcanzar un pH 8.3</t>
  </si>
  <si>
    <t>mL de titulante para alcanzar un pH 4.3 o 4.6 o 4.9</t>
  </si>
  <si>
    <t>CONCENTRACIÓN ALCALINIDAD - CARBONATOS</t>
  </si>
  <si>
    <t>CONCENTRACIÓN ALCALINIDAD TOTAL</t>
  </si>
  <si>
    <t>CONCENTRACIÓN ALCALINIDAD - BICARBONATOS</t>
  </si>
  <si>
    <t>Peso Inicial (mg)</t>
  </si>
  <si>
    <t>Peso Final (mg)</t>
  </si>
  <si>
    <t>CONCENTRACIÓN CALCIO</t>
  </si>
  <si>
    <t>CONCENTRACIÓN MAGNESIO</t>
  </si>
  <si>
    <t>CÁLCULOS DE CALCIO</t>
  </si>
  <si>
    <t>CÁLCULOS DE MAGNESIO</t>
  </si>
  <si>
    <t>Dureza Total mg/L</t>
  </si>
  <si>
    <t>Dureza Cálcica mg/L</t>
  </si>
  <si>
    <t>CÁLCULOS DE ACIDEZ - ESTÁNDARES BAJOS - MUESTRAS LIMPIAS</t>
  </si>
  <si>
    <t>Volumen de Titulante gastado en el proceso (mL)</t>
  </si>
  <si>
    <t>Concentración del Titulante N</t>
  </si>
  <si>
    <t>CONCENTRACIÓN ACIDEZ BAJA</t>
  </si>
  <si>
    <t xml:space="preserve">CÁLCULOS DE ACIDEZ </t>
  </si>
  <si>
    <t>Volumen de ácido sulfúrico gastado en el ajuste inicial de pH (mL)</t>
  </si>
  <si>
    <t>Normalidad del H2SO4 usado en el ajuste de pH de la muestra</t>
  </si>
  <si>
    <t>CONCENTRACIÓN ACIDEZ</t>
  </si>
  <si>
    <t>CÁLCULOS DE SÓLIDOS TOTALES, SUSPENDIDOS Y DISUELTOS</t>
  </si>
  <si>
    <t xml:space="preserve">CONCENTRACIÓN SÓLIDOS </t>
  </si>
  <si>
    <t>CÁLCULOS DE GRASAS Y ACEITES</t>
  </si>
  <si>
    <t>CONCENTRACIÓN GRASAS Y ACEITES</t>
  </si>
  <si>
    <t>Peso final del balón fondo plano (mg)</t>
  </si>
  <si>
    <t>Peso inicial del balón fondo plano (mg)</t>
  </si>
  <si>
    <t>CÁLCULOS DE HIDROCARBUROS</t>
  </si>
  <si>
    <t>CONCENTRACIÓN HIDROCARBUROS</t>
  </si>
  <si>
    <t>CÁLCULOS COLOR ISO</t>
  </si>
  <si>
    <t>Absorbancia 436 nm</t>
  </si>
  <si>
    <t>Absorbancia 525 nm</t>
  </si>
  <si>
    <t>Absorbancia 620 nm</t>
  </si>
  <si>
    <t>ɑ (436 nm)</t>
  </si>
  <si>
    <t>ɑ (525 nm)</t>
  </si>
  <si>
    <t>ɑ (620 nm)</t>
  </si>
  <si>
    <t>CÁLCULOS DE OXÍGENO DISUELTO</t>
  </si>
  <si>
    <t>Concentración del titulante N</t>
  </si>
  <si>
    <t>Volumen del Titulante (mL)</t>
  </si>
  <si>
    <t>Volumen de la botella Winkler (mL)</t>
  </si>
  <si>
    <t>CONCENTRACIÓN OXÍGENO</t>
  </si>
  <si>
    <t>CÁLCULOS DE DBO</t>
  </si>
  <si>
    <t>CONCENTRACIÓN DBO</t>
  </si>
  <si>
    <t>Oxígeno inicial (mg/L)</t>
  </si>
  <si>
    <t>Oxígeno final (mg/L)</t>
  </si>
  <si>
    <t>Volumen diluído de la muestra en 300 mL</t>
  </si>
  <si>
    <t>CÁLCULOS DE CLOROFILA ɑ</t>
  </si>
  <si>
    <t>CONCENTRACIÓN CLOROFILA ɑ</t>
  </si>
  <si>
    <t>Absorbancia 750 nm</t>
  </si>
  <si>
    <t>Absorbancia 664 nm</t>
  </si>
  <si>
    <t>Absorbancia 647 nm</t>
  </si>
  <si>
    <t>Ca</t>
  </si>
  <si>
    <t>Volumen del extracto (mL)</t>
  </si>
  <si>
    <t>Absorbancia 630 nm</t>
  </si>
  <si>
    <t>CÁLCULOS PARA ESTÁNDARES - BLANCOS ENRIQUECIDOS - LFB</t>
  </si>
  <si>
    <t>CÁLCULOS PARA MUESTRAS - MUESTRAS ENRIQUECIDAS - LFM</t>
  </si>
  <si>
    <t>Valor Teórico</t>
  </si>
  <si>
    <t>%ERROR</t>
  </si>
  <si>
    <t>T1</t>
  </si>
  <si>
    <t>T1 ABS</t>
  </si>
  <si>
    <t>T CRITICO</t>
  </si>
  <si>
    <t>T ALTO</t>
  </si>
  <si>
    <t>GRUBBS</t>
  </si>
  <si>
    <t>R-7.11-02</t>
  </si>
  <si>
    <t>mL de titulante para primer pH registrado ≈ 4.70 (B)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</si>
</sst>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000"/>
  </numFmts>
  <fonts count="5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rgb="FF000000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B7B7E7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9E9D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9966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</fills>
  <borders count="2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28">
    <xf numFmtId="0" fontId="0" fillId="0" borderId="0" xfId="0"/>
    <xf numFmtId="0" fontId="2" fillId="0" borderId="0" xfId="0" applyFont="1" applyAlignment="1" applyProtection="1">
      <alignment vertical="center"/>
    </xf>
    <xf numFmtId="0" fontId="2" fillId="0" borderId="0" xfId="0" applyFont="1" applyFill="1" applyBorder="1" applyAlignment="1" applyProtection="1">
      <alignment vertical="center"/>
    </xf>
    <xf numFmtId="0" fontId="3" fillId="0" borderId="0" xfId="0" applyFont="1" applyAlignment="1" applyProtection="1">
      <alignment horizontal="left" vertical="center"/>
    </xf>
    <xf numFmtId="0" fontId="3" fillId="0" borderId="0" xfId="0" applyFont="1" applyAlignment="1" applyProtection="1">
      <alignment vertical="center"/>
    </xf>
    <xf numFmtId="49" fontId="3" fillId="0" borderId="0" xfId="0" applyNumberFormat="1" applyFont="1" applyAlignment="1" applyProtection="1">
      <alignment horizontal="left" vertical="center"/>
    </xf>
    <xf numFmtId="0" fontId="3" fillId="2" borderId="11" xfId="0" applyFont="1" applyFill="1" applyBorder="1" applyAlignment="1" applyProtection="1">
      <alignment horizontal="center" vertical="center"/>
    </xf>
    <xf numFmtId="0" fontId="3" fillId="2" borderId="12" xfId="0" applyFont="1" applyFill="1" applyBorder="1" applyAlignment="1" applyProtection="1">
      <alignment horizontal="center" vertical="center"/>
    </xf>
    <xf numFmtId="0" fontId="3" fillId="2" borderId="13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 vertical="center"/>
    </xf>
    <xf numFmtId="0" fontId="3" fillId="4" borderId="11" xfId="0" applyFont="1" applyFill="1" applyBorder="1" applyAlignment="1" applyProtection="1">
      <alignment horizontal="center" vertical="center"/>
    </xf>
    <xf numFmtId="0" fontId="3" fillId="4" borderId="13" xfId="0" applyFont="1" applyFill="1" applyBorder="1" applyAlignment="1" applyProtection="1">
      <alignment horizontal="center" vertical="center"/>
    </xf>
    <xf numFmtId="0" fontId="2" fillId="0" borderId="0" xfId="0" applyFont="1" applyFill="1" applyAlignment="1" applyProtection="1">
      <alignment vertical="center"/>
    </xf>
    <xf numFmtId="0" fontId="3" fillId="2" borderId="10" xfId="0" applyFont="1" applyFill="1" applyBorder="1" applyAlignment="1" applyProtection="1">
      <alignment horizontal="center" vertical="center" wrapText="1"/>
    </xf>
    <xf numFmtId="0" fontId="3" fillId="2" borderId="14" xfId="0" applyFont="1" applyFill="1" applyBorder="1" applyAlignment="1" applyProtection="1">
      <alignment horizontal="center" vertical="center" wrapText="1"/>
    </xf>
    <xf numFmtId="0" fontId="3" fillId="2" borderId="11" xfId="0" applyFont="1" applyFill="1" applyBorder="1" applyAlignment="1" applyProtection="1">
      <alignment horizontal="center" vertical="center" wrapText="1"/>
    </xf>
    <xf numFmtId="0" fontId="3" fillId="2" borderId="13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 wrapText="1"/>
    </xf>
    <xf numFmtId="0" fontId="3" fillId="4" borderId="10" xfId="0" applyFont="1" applyFill="1" applyBorder="1" applyAlignment="1" applyProtection="1">
      <alignment horizontal="center" vertical="center" wrapText="1"/>
    </xf>
    <xf numFmtId="0" fontId="3" fillId="4" borderId="14" xfId="0" applyFont="1" applyFill="1" applyBorder="1" applyAlignment="1" applyProtection="1">
      <alignment horizontal="center" vertical="center" wrapText="1"/>
    </xf>
    <xf numFmtId="0" fontId="2" fillId="0" borderId="15" xfId="0" applyFont="1" applyBorder="1" applyAlignment="1" applyProtection="1">
      <alignment horizontal="left" vertical="center" wrapText="1"/>
    </xf>
    <xf numFmtId="0" fontId="2" fillId="0" borderId="16" xfId="0" applyFont="1" applyBorder="1" applyAlignment="1" applyProtection="1">
      <alignment horizontal="center" vertical="center" wrapText="1"/>
      <protection locked="0"/>
    </xf>
    <xf numFmtId="0" fontId="3" fillId="2" borderId="10" xfId="0" applyFont="1" applyFill="1" applyBorder="1" applyAlignment="1" applyProtection="1">
      <alignment horizontal="left" vertical="center" wrapText="1"/>
    </xf>
    <xf numFmtId="0" fontId="2" fillId="2" borderId="19" xfId="0" applyFont="1" applyFill="1" applyBorder="1" applyAlignment="1" applyProtection="1">
      <alignment horizontal="center" vertical="center" wrapText="1"/>
      <protection locked="0"/>
    </xf>
    <xf numFmtId="0" fontId="3" fillId="2" borderId="10" xfId="0" applyFont="1" applyFill="1" applyBorder="1" applyAlignment="1" applyProtection="1">
      <alignment horizontal="center" vertical="center" wrapText="1"/>
    </xf>
    <xf numFmtId="0" fontId="3" fillId="2" borderId="14" xfId="0" applyFont="1" applyFill="1" applyBorder="1" applyAlignment="1" applyProtection="1">
      <alignment horizontal="center" vertical="center" wrapText="1"/>
    </xf>
    <xf numFmtId="0" fontId="2" fillId="0" borderId="26" xfId="0" applyFont="1" applyBorder="1" applyAlignment="1" applyProtection="1">
      <alignment horizontal="left" vertical="center" wrapText="1"/>
    </xf>
    <xf numFmtId="0" fontId="2" fillId="0" borderId="23" xfId="0" applyFont="1" applyBorder="1" applyAlignment="1" applyProtection="1">
      <alignment horizontal="center" vertical="center" wrapText="1"/>
      <protection locked="0"/>
    </xf>
    <xf numFmtId="0" fontId="2" fillId="0" borderId="8" xfId="0" applyFont="1" applyBorder="1" applyAlignment="1" applyProtection="1">
      <alignment horizontal="left" vertical="center" wrapText="1"/>
    </xf>
    <xf numFmtId="0" fontId="2" fillId="0" borderId="9" xfId="0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20" xfId="0" applyFont="1" applyBorder="1" applyAlignment="1" applyProtection="1">
      <alignment horizontal="center" vertical="center" wrapText="1"/>
      <protection locked="0"/>
    </xf>
    <xf numFmtId="0" fontId="2" fillId="0" borderId="15" xfId="0" applyFont="1" applyFill="1" applyBorder="1" applyAlignment="1" applyProtection="1">
      <alignment horizontal="center" vertical="center" wrapText="1"/>
    </xf>
    <xf numFmtId="0" fontId="2" fillId="0" borderId="16" xfId="0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2" fillId="0" borderId="27" xfId="0" applyFont="1" applyBorder="1" applyAlignment="1" applyProtection="1">
      <alignment horizontal="left" vertical="center" wrapText="1"/>
    </xf>
    <xf numFmtId="0" fontId="2" fillId="0" borderId="24" xfId="0" applyFont="1" applyBorder="1" applyAlignment="1" applyProtection="1">
      <alignment horizontal="center" vertical="center" wrapText="1"/>
      <protection locked="0"/>
    </xf>
    <xf numFmtId="0" fontId="3" fillId="3" borderId="10" xfId="0" applyFont="1" applyFill="1" applyBorder="1" applyAlignment="1" applyProtection="1">
      <alignment horizontal="center" vertical="center" wrapText="1"/>
    </xf>
    <xf numFmtId="2" fontId="3" fillId="3" borderId="14" xfId="0" applyNumberFormat="1" applyFont="1" applyFill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left" vertical="center" wrapText="1"/>
    </xf>
    <xf numFmtId="0" fontId="2" fillId="0" borderId="21" xfId="0" applyFont="1" applyBorder="1" applyAlignment="1" applyProtection="1">
      <alignment horizontal="center" vertical="center" wrapText="1"/>
      <protection locked="0"/>
    </xf>
    <xf numFmtId="0" fontId="2" fillId="0" borderId="4" xfId="0" applyFont="1" applyFill="1" applyBorder="1" applyAlignment="1" applyProtection="1">
      <alignment horizontal="center" vertical="center" wrapText="1"/>
    </xf>
    <xf numFmtId="0" fontId="2" fillId="0" borderId="5" xfId="0" applyFont="1" applyFill="1" applyBorder="1" applyAlignment="1" applyProtection="1">
      <alignment horizontal="center" vertical="center" wrapText="1"/>
    </xf>
    <xf numFmtId="0" fontId="2" fillId="0" borderId="28" xfId="0" applyFont="1" applyBorder="1" applyAlignment="1" applyProtection="1">
      <alignment horizontal="left" vertical="center" wrapText="1"/>
    </xf>
    <xf numFmtId="164" fontId="2" fillId="0" borderId="25" xfId="0" applyNumberFormat="1" applyFont="1" applyBorder="1" applyAlignment="1" applyProtection="1">
      <alignment horizontal="center" vertical="center" wrapText="1"/>
    </xf>
    <xf numFmtId="0" fontId="3" fillId="3" borderId="1" xfId="0" applyFont="1" applyFill="1" applyBorder="1" applyAlignment="1" applyProtection="1">
      <alignment horizontal="center" vertical="center" wrapText="1"/>
    </xf>
    <xf numFmtId="2" fontId="3" fillId="3" borderId="13" xfId="0" applyNumberFormat="1" applyFont="1" applyFill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  <protection locked="0"/>
    </xf>
    <xf numFmtId="0" fontId="2" fillId="0" borderId="15" xfId="0" applyFont="1" applyBorder="1" applyAlignment="1" applyProtection="1">
      <alignment vertical="center"/>
    </xf>
    <xf numFmtId="2" fontId="2" fillId="0" borderId="16" xfId="0" applyNumberFormat="1" applyFont="1" applyBorder="1" applyAlignment="1" applyProtection="1">
      <alignment horizontal="center" vertical="center"/>
      <protection locked="0"/>
    </xf>
    <xf numFmtId="164" fontId="2" fillId="0" borderId="9" xfId="0" applyNumberFormat="1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vertical="center"/>
    </xf>
    <xf numFmtId="2" fontId="2" fillId="0" borderId="5" xfId="0" applyNumberFormat="1" applyFont="1" applyBorder="1" applyAlignment="1" applyProtection="1">
      <alignment horizontal="center" vertical="center"/>
      <protection locked="0"/>
    </xf>
    <xf numFmtId="0" fontId="2" fillId="0" borderId="22" xfId="0" applyFont="1" applyBorder="1" applyAlignment="1" applyProtection="1">
      <alignment horizontal="center" vertical="center" wrapText="1"/>
      <protection locked="0"/>
    </xf>
    <xf numFmtId="0" fontId="2" fillId="0" borderId="5" xfId="0" applyFont="1" applyBorder="1" applyAlignment="1" applyProtection="1">
      <alignment horizontal="center" vertical="center"/>
      <protection locked="0"/>
    </xf>
    <xf numFmtId="0" fontId="2" fillId="0" borderId="6" xfId="0" applyFont="1" applyFill="1" applyBorder="1" applyAlignment="1" applyProtection="1">
      <alignment horizontal="center" vertical="center" wrapText="1"/>
    </xf>
    <xf numFmtId="0" fontId="2" fillId="0" borderId="7" xfId="0" applyFont="1" applyFill="1" applyBorder="1" applyAlignment="1" applyProtection="1">
      <alignment horizontal="center" vertical="center" wrapText="1"/>
    </xf>
    <xf numFmtId="0" fontId="3" fillId="3" borderId="2" xfId="0" applyFont="1" applyFill="1" applyBorder="1" applyAlignment="1" applyProtection="1">
      <alignment horizontal="center" vertical="center"/>
    </xf>
    <xf numFmtId="164" fontId="3" fillId="3" borderId="3" xfId="0" applyNumberFormat="1" applyFont="1" applyFill="1" applyBorder="1" applyAlignment="1" applyProtection="1">
      <alignment horizontal="center" vertical="center" wrapText="1"/>
    </xf>
    <xf numFmtId="164" fontId="3" fillId="0" borderId="0" xfId="0" applyNumberFormat="1" applyFont="1" applyFill="1" applyBorder="1" applyAlignment="1" applyProtection="1">
      <alignment horizontal="center" vertical="center" wrapText="1"/>
    </xf>
    <xf numFmtId="0" fontId="2" fillId="0" borderId="8" xfId="0" applyFont="1" applyBorder="1" applyAlignment="1" applyProtection="1">
      <alignment vertical="center"/>
    </xf>
    <xf numFmtId="0" fontId="2" fillId="0" borderId="9" xfId="0" applyFont="1" applyBorder="1" applyAlignment="1" applyProtection="1">
      <alignment horizontal="center" vertical="center"/>
      <protection locked="0"/>
    </xf>
    <xf numFmtId="0" fontId="3" fillId="3" borderId="4" xfId="0" applyFont="1" applyFill="1" applyBorder="1" applyAlignment="1" applyProtection="1">
      <alignment horizontal="center" vertical="center"/>
    </xf>
    <xf numFmtId="164" fontId="3" fillId="3" borderId="5" xfId="0" applyNumberFormat="1" applyFont="1" applyFill="1" applyBorder="1" applyAlignment="1" applyProtection="1">
      <alignment horizontal="center" vertical="center" wrapText="1"/>
    </xf>
    <xf numFmtId="2" fontId="3" fillId="0" borderId="0" xfId="0" applyNumberFormat="1" applyFont="1" applyFill="1" applyBorder="1" applyAlignment="1" applyProtection="1">
      <alignment horizontal="center" vertical="center" wrapText="1"/>
    </xf>
    <xf numFmtId="0" fontId="3" fillId="3" borderId="10" xfId="0" applyFont="1" applyFill="1" applyBorder="1" applyAlignment="1" applyProtection="1">
      <alignment horizontal="center" vertical="center"/>
    </xf>
    <xf numFmtId="0" fontId="3" fillId="3" borderId="14" xfId="0" applyFont="1" applyFill="1" applyBorder="1" applyAlignment="1" applyProtection="1">
      <alignment horizontal="center" vertical="center"/>
    </xf>
    <xf numFmtId="0" fontId="3" fillId="6" borderId="11" xfId="0" applyFont="1" applyFill="1" applyBorder="1" applyAlignment="1" applyProtection="1">
      <alignment horizontal="center" vertical="center"/>
    </xf>
    <xf numFmtId="0" fontId="3" fillId="6" borderId="13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center" vertical="center" wrapText="1"/>
    </xf>
    <xf numFmtId="0" fontId="2" fillId="0" borderId="16" xfId="0" applyFont="1" applyBorder="1" applyAlignment="1" applyProtection="1">
      <alignment horizontal="center" vertical="center"/>
      <protection locked="0"/>
    </xf>
    <xf numFmtId="2" fontId="3" fillId="3" borderId="5" xfId="0" applyNumberFormat="1" applyFont="1" applyFill="1" applyBorder="1" applyAlignment="1" applyProtection="1">
      <alignment horizontal="center" vertical="center" wrapText="1"/>
    </xf>
    <xf numFmtId="2" fontId="4" fillId="0" borderId="0" xfId="0" applyNumberFormat="1" applyFont="1" applyFill="1" applyBorder="1" applyAlignment="1" applyProtection="1">
      <alignment horizontal="center" vertical="center" wrapText="1"/>
    </xf>
    <xf numFmtId="0" fontId="4" fillId="3" borderId="4" xfId="0" applyFont="1" applyFill="1" applyBorder="1" applyAlignment="1" applyProtection="1">
      <alignment horizontal="center" vertical="center" wrapText="1"/>
    </xf>
    <xf numFmtId="0" fontId="4" fillId="3" borderId="5" xfId="0" applyFont="1" applyFill="1" applyBorder="1" applyAlignment="1" applyProtection="1">
      <alignment horizontal="center" vertical="center" wrapText="1"/>
    </xf>
    <xf numFmtId="0" fontId="3" fillId="9" borderId="11" xfId="0" applyFont="1" applyFill="1" applyBorder="1" applyAlignment="1" applyProtection="1">
      <alignment horizontal="center" vertical="center" wrapText="1"/>
    </xf>
    <xf numFmtId="0" fontId="3" fillId="9" borderId="13" xfId="0" applyFont="1" applyFill="1" applyBorder="1" applyAlignment="1" applyProtection="1">
      <alignment horizontal="center" vertical="center" wrapText="1"/>
    </xf>
    <xf numFmtId="2" fontId="4" fillId="3" borderId="5" xfId="0" applyNumberFormat="1" applyFont="1" applyFill="1" applyBorder="1" applyAlignment="1" applyProtection="1">
      <alignment horizontal="center" vertical="center" wrapText="1"/>
    </xf>
    <xf numFmtId="1" fontId="4" fillId="0" borderId="0" xfId="0" applyNumberFormat="1" applyFont="1" applyFill="1" applyBorder="1" applyAlignment="1" applyProtection="1">
      <alignment horizontal="center" vertical="center" wrapText="1"/>
    </xf>
    <xf numFmtId="0" fontId="2" fillId="0" borderId="17" xfId="0" applyFont="1" applyBorder="1" applyAlignment="1" applyProtection="1">
      <alignment vertical="center"/>
    </xf>
    <xf numFmtId="164" fontId="2" fillId="0" borderId="18" xfId="0" applyNumberFormat="1" applyFont="1" applyBorder="1" applyAlignment="1" applyProtection="1">
      <alignment horizontal="center" vertical="center"/>
    </xf>
    <xf numFmtId="1" fontId="4" fillId="3" borderId="5" xfId="0" applyNumberFormat="1" applyFont="1" applyFill="1" applyBorder="1" applyAlignment="1" applyProtection="1">
      <alignment horizontal="center" vertical="center" wrapText="1"/>
    </xf>
    <xf numFmtId="165" fontId="3" fillId="3" borderId="14" xfId="0" applyNumberFormat="1" applyFont="1" applyFill="1" applyBorder="1" applyAlignment="1" applyProtection="1">
      <alignment horizontal="center" vertical="center"/>
    </xf>
    <xf numFmtId="2" fontId="3" fillId="3" borderId="5" xfId="0" applyNumberFormat="1" applyFont="1" applyFill="1" applyBorder="1" applyAlignment="1" applyProtection="1">
      <alignment horizontal="center" vertical="center"/>
    </xf>
    <xf numFmtId="0" fontId="3" fillId="3" borderId="1" xfId="0" applyFont="1" applyFill="1" applyBorder="1" applyAlignment="1" applyProtection="1">
      <alignment horizontal="center" vertical="center"/>
    </xf>
    <xf numFmtId="2" fontId="3" fillId="3" borderId="13" xfId="0" applyNumberFormat="1" applyFont="1" applyFill="1" applyBorder="1" applyAlignment="1" applyProtection="1">
      <alignment horizontal="center" vertical="center"/>
    </xf>
    <xf numFmtId="0" fontId="3" fillId="3" borderId="8" xfId="0" applyFont="1" applyFill="1" applyBorder="1" applyAlignment="1" applyProtection="1">
      <alignment horizontal="center" vertical="center"/>
    </xf>
    <xf numFmtId="2" fontId="3" fillId="3" borderId="9" xfId="0" applyNumberFormat="1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</xf>
    <xf numFmtId="0" fontId="3" fillId="16" borderId="10" xfId="0" applyFont="1" applyFill="1" applyBorder="1" applyAlignment="1" applyProtection="1">
      <alignment horizontal="center" vertical="center"/>
    </xf>
    <xf numFmtId="0" fontId="3" fillId="16" borderId="14" xfId="0" applyFont="1" applyFill="1" applyBorder="1" applyAlignment="1" applyProtection="1">
      <alignment horizontal="center" vertical="center"/>
    </xf>
    <xf numFmtId="0" fontId="3" fillId="8" borderId="11" xfId="0" applyFont="1" applyFill="1" applyBorder="1" applyAlignment="1" applyProtection="1">
      <alignment horizontal="center" vertical="center"/>
    </xf>
    <xf numFmtId="0" fontId="3" fillId="8" borderId="13" xfId="0" applyFont="1" applyFill="1" applyBorder="1" applyAlignment="1" applyProtection="1">
      <alignment horizontal="center" vertical="center"/>
    </xf>
    <xf numFmtId="0" fontId="3" fillId="5" borderId="10" xfId="0" applyFont="1" applyFill="1" applyBorder="1" applyAlignment="1" applyProtection="1">
      <alignment horizontal="center" vertical="center" wrapText="1"/>
    </xf>
    <xf numFmtId="0" fontId="3" fillId="5" borderId="14" xfId="0" applyFont="1" applyFill="1" applyBorder="1" applyAlignment="1" applyProtection="1">
      <alignment horizontal="center" vertical="center" wrapText="1"/>
    </xf>
    <xf numFmtId="2" fontId="3" fillId="0" borderId="0" xfId="0" applyNumberFormat="1" applyFont="1" applyFill="1" applyBorder="1" applyAlignment="1" applyProtection="1">
      <alignment horizontal="center" vertical="center"/>
    </xf>
    <xf numFmtId="0" fontId="2" fillId="0" borderId="4" xfId="0" applyFont="1" applyBorder="1" applyAlignment="1" applyProtection="1">
      <alignment vertical="center" wrapText="1"/>
    </xf>
    <xf numFmtId="2" fontId="3" fillId="3" borderId="14" xfId="0" applyNumberFormat="1" applyFont="1" applyFill="1" applyBorder="1" applyAlignment="1" applyProtection="1">
      <alignment horizontal="center" vertical="center"/>
    </xf>
    <xf numFmtId="2" fontId="3" fillId="3" borderId="3" xfId="0" applyNumberFormat="1" applyFont="1" applyFill="1" applyBorder="1" applyAlignment="1" applyProtection="1">
      <alignment horizontal="center" vertical="center"/>
    </xf>
    <xf numFmtId="0" fontId="3" fillId="7" borderId="11" xfId="0" applyFont="1" applyFill="1" applyBorder="1" applyAlignment="1" applyProtection="1">
      <alignment horizontal="center" vertical="center" wrapText="1"/>
    </xf>
    <xf numFmtId="0" fontId="3" fillId="7" borderId="13" xfId="0" applyFont="1" applyFill="1" applyBorder="1" applyAlignment="1" applyProtection="1">
      <alignment horizontal="center" vertical="center" wrapText="1"/>
    </xf>
    <xf numFmtId="0" fontId="3" fillId="3" borderId="6" xfId="0" applyFont="1" applyFill="1" applyBorder="1" applyAlignment="1" applyProtection="1">
      <alignment horizontal="center" vertical="center"/>
    </xf>
    <xf numFmtId="2" fontId="3" fillId="3" borderId="7" xfId="0" applyNumberFormat="1" applyFont="1" applyFill="1" applyBorder="1" applyAlignment="1" applyProtection="1">
      <alignment horizontal="center" vertical="center"/>
    </xf>
    <xf numFmtId="0" fontId="3" fillId="10" borderId="10" xfId="0" applyFont="1" applyFill="1" applyBorder="1" applyAlignment="1" applyProtection="1">
      <alignment horizontal="center" vertical="center" wrapText="1"/>
    </xf>
    <xf numFmtId="0" fontId="3" fillId="10" borderId="14" xfId="0" applyFont="1" applyFill="1" applyBorder="1" applyAlignment="1" applyProtection="1">
      <alignment horizontal="center" vertical="center" wrapText="1"/>
    </xf>
    <xf numFmtId="2" fontId="3" fillId="0" borderId="0" xfId="0" applyNumberFormat="1" applyFont="1" applyFill="1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/>
    </xf>
    <xf numFmtId="2" fontId="3" fillId="0" borderId="0" xfId="0" applyNumberFormat="1" applyFont="1" applyAlignment="1" applyProtection="1">
      <alignment horizontal="center" vertical="center"/>
    </xf>
    <xf numFmtId="0" fontId="3" fillId="11" borderId="10" xfId="0" applyFont="1" applyFill="1" applyBorder="1" applyAlignment="1" applyProtection="1">
      <alignment horizontal="center" vertical="center" wrapText="1"/>
    </xf>
    <xf numFmtId="0" fontId="3" fillId="11" borderId="14" xfId="0" applyFont="1" applyFill="1" applyBorder="1" applyAlignment="1" applyProtection="1">
      <alignment horizontal="center" vertical="center" wrapText="1"/>
    </xf>
    <xf numFmtId="0" fontId="2" fillId="0" borderId="0" xfId="0" applyFont="1" applyAlignment="1" applyProtection="1">
      <alignment horizontal="center" vertical="center"/>
    </xf>
    <xf numFmtId="0" fontId="3" fillId="15" borderId="10" xfId="0" applyFont="1" applyFill="1" applyBorder="1" applyAlignment="1" applyProtection="1">
      <alignment horizontal="center" vertical="center" wrapText="1"/>
    </xf>
    <xf numFmtId="0" fontId="3" fillId="15" borderId="14" xfId="0" applyFont="1" applyFill="1" applyBorder="1" applyAlignment="1" applyProtection="1">
      <alignment horizontal="center" vertical="center" wrapText="1"/>
    </xf>
    <xf numFmtId="0" fontId="3" fillId="12" borderId="11" xfId="0" applyFont="1" applyFill="1" applyBorder="1" applyAlignment="1" applyProtection="1">
      <alignment horizontal="center" vertical="center"/>
    </xf>
    <xf numFmtId="0" fontId="3" fillId="12" borderId="13" xfId="0" applyFont="1" applyFill="1" applyBorder="1" applyAlignment="1" applyProtection="1">
      <alignment horizontal="center" vertical="center"/>
    </xf>
    <xf numFmtId="164" fontId="3" fillId="0" borderId="0" xfId="0" applyNumberFormat="1" applyFont="1" applyFill="1" applyBorder="1" applyAlignment="1" applyProtection="1">
      <alignment horizontal="center" vertical="center"/>
    </xf>
    <xf numFmtId="0" fontId="2" fillId="0" borderId="2" xfId="0" applyFont="1" applyBorder="1" applyAlignment="1" applyProtection="1">
      <alignment vertical="center"/>
    </xf>
    <xf numFmtId="0" fontId="2" fillId="0" borderId="3" xfId="0" applyFont="1" applyBorder="1" applyAlignment="1" applyProtection="1">
      <alignment horizontal="center" vertical="center"/>
      <protection locked="0"/>
    </xf>
    <xf numFmtId="0" fontId="2" fillId="0" borderId="6" xfId="0" applyFont="1" applyBorder="1" applyAlignment="1" applyProtection="1">
      <alignment vertical="center"/>
    </xf>
    <xf numFmtId="0" fontId="2" fillId="0" borderId="7" xfId="0" applyFont="1" applyBorder="1" applyAlignment="1" applyProtection="1">
      <alignment horizontal="center" vertical="center"/>
      <protection locked="0"/>
    </xf>
    <xf numFmtId="0" fontId="3" fillId="14" borderId="10" xfId="0" applyFont="1" applyFill="1" applyBorder="1" applyAlignment="1" applyProtection="1">
      <alignment horizontal="center" vertical="center" wrapText="1"/>
    </xf>
    <xf numFmtId="0" fontId="3" fillId="14" borderId="14" xfId="0" applyFont="1" applyFill="1" applyBorder="1" applyAlignment="1" applyProtection="1">
      <alignment horizontal="center" vertical="center" wrapText="1"/>
    </xf>
    <xf numFmtId="164" fontId="3" fillId="3" borderId="3" xfId="0" applyNumberFormat="1" applyFont="1" applyFill="1" applyBorder="1" applyAlignment="1" applyProtection="1">
      <alignment horizontal="center" vertical="center"/>
    </xf>
    <xf numFmtId="0" fontId="2" fillId="0" borderId="9" xfId="0" applyFont="1" applyBorder="1" applyAlignment="1" applyProtection="1">
      <alignment horizontal="center" vertical="center"/>
    </xf>
    <xf numFmtId="164" fontId="3" fillId="3" borderId="5" xfId="0" applyNumberFormat="1" applyFont="1" applyFill="1" applyBorder="1" applyAlignment="1" applyProtection="1">
      <alignment horizontal="center" vertical="center"/>
    </xf>
    <xf numFmtId="164" fontId="3" fillId="3" borderId="7" xfId="0" applyNumberFormat="1" applyFont="1" applyFill="1" applyBorder="1" applyAlignment="1" applyProtection="1">
      <alignment horizontal="center" vertical="center"/>
    </xf>
    <xf numFmtId="0" fontId="3" fillId="13" borderId="11" xfId="0" applyFont="1" applyFill="1" applyBorder="1" applyAlignment="1" applyProtection="1">
      <alignment horizontal="center" vertical="center" wrapText="1"/>
    </xf>
    <xf numFmtId="0" fontId="3" fillId="13" borderId="13" xfId="0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66"/>
      <color rgb="FFC9E9D0"/>
      <color rgb="FF00FFFF"/>
      <color rgb="FF99CCFF"/>
      <color rgb="FFB7B7E7"/>
      <color rgb="FFCC99FF"/>
      <color rgb="FFCC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1051560</xdr:colOff>
      <xdr:row>1</xdr:row>
      <xdr:rowOff>60960</xdr:rowOff>
    </xdr:from>
    <xdr:to>
      <xdr:col>1</xdr:col>
      <xdr:colOff>2115820</xdr:colOff>
      <xdr:row>4</xdr:row>
      <xdr:rowOff>2540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4806D1B-D066-4729-8889-72A2D0F493B2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" y="236220"/>
          <a:ext cx="1051560" cy="44831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7DDC6C-100E-4203-A5DA-790F4E3F2A82}">
  <dimension ref="B2:L173"/>
  <sheetViews>
    <sheetView showGridLines="0" tabSelected="1" workbookViewId="0">
      <selection sqref="A1:XFD1048576"/>
    </sheetView>
  </sheetViews>
  <sheetFormatPr baseColWidth="10" defaultColWidth="11.54296875" defaultRowHeight="14" x14ac:dyDescent="0.35"/>
  <cols>
    <col min="1" max="1" width="6.26953125" style="1" customWidth="1"/>
    <col min="2" max="2" width="38" style="1" customWidth="1"/>
    <col min="3" max="3" width="21.54296875" style="1" customWidth="1"/>
    <col min="4" max="4" width="11.54296875" style="1"/>
    <col min="5" max="5" width="30.54296875" style="1" customWidth="1"/>
    <col min="6" max="6" width="17.54296875" style="1" customWidth="1"/>
    <col min="7" max="8" width="13.54296875" style="1" customWidth="1"/>
    <col min="9" max="9" width="9.54296875" style="2" customWidth="1"/>
    <col min="10" max="10" width="54.81640625" style="1" customWidth="1"/>
    <col min="11" max="11" width="17.7265625" style="1" customWidth="1"/>
    <col min="12" max="16384" width="11.54296875" style="1"/>
  </cols>
  <sheetData>
    <row r="2" spans="2:12" x14ac:dyDescent="0.35">
      <c r="C2" s="3" t="s">
        <v>1</v>
      </c>
      <c r="D2" s="3"/>
      <c r="E2" s="3"/>
      <c r="F2" s="3"/>
      <c r="G2" s="3"/>
      <c r="H2" s="3"/>
      <c r="I2" s="3"/>
      <c r="J2" s="3"/>
      <c r="K2" s="3"/>
      <c r="L2" s="3"/>
    </row>
    <row r="3" spans="2:12" x14ac:dyDescent="0.35">
      <c r="C3" s="4" t="s">
        <v>126</v>
      </c>
    </row>
    <row r="4" spans="2:12" x14ac:dyDescent="0.35">
      <c r="C4" s="5" t="s">
        <v>0</v>
      </c>
    </row>
    <row r="5" spans="2:12" ht="14.5" thickBot="1" x14ac:dyDescent="0.4"/>
    <row r="6" spans="2:12" ht="14.5" thickBot="1" x14ac:dyDescent="0.4">
      <c r="B6" s="6" t="s">
        <v>117</v>
      </c>
      <c r="C6" s="7"/>
      <c r="D6" s="7"/>
      <c r="E6" s="7"/>
      <c r="F6" s="8"/>
      <c r="G6" s="9"/>
      <c r="H6" s="9"/>
      <c r="I6" s="9"/>
      <c r="J6" s="10" t="s">
        <v>118</v>
      </c>
      <c r="K6" s="11"/>
    </row>
    <row r="7" spans="2:12" ht="14.5" thickBot="1" x14ac:dyDescent="0.4">
      <c r="G7" s="12"/>
      <c r="H7" s="12"/>
    </row>
    <row r="8" spans="2:12" ht="27.65" customHeight="1" thickBot="1" x14ac:dyDescent="0.4">
      <c r="B8" s="13" t="s">
        <v>30</v>
      </c>
      <c r="C8" s="14"/>
      <c r="E8" s="15" t="s">
        <v>33</v>
      </c>
      <c r="F8" s="16"/>
      <c r="G8" s="17"/>
      <c r="H8" s="17"/>
      <c r="I8" s="17"/>
      <c r="J8" s="18" t="s">
        <v>31</v>
      </c>
      <c r="K8" s="19"/>
    </row>
    <row r="9" spans="2:12" ht="17.5" customHeight="1" thickBot="1" x14ac:dyDescent="0.4">
      <c r="B9" s="20" t="s">
        <v>23</v>
      </c>
      <c r="C9" s="21"/>
      <c r="E9" s="22" t="s">
        <v>119</v>
      </c>
      <c r="F9" s="23"/>
      <c r="G9" s="24" t="s">
        <v>121</v>
      </c>
      <c r="H9" s="25" t="s">
        <v>122</v>
      </c>
      <c r="I9" s="17"/>
      <c r="J9" s="26" t="s">
        <v>27</v>
      </c>
      <c r="K9" s="27"/>
    </row>
    <row r="10" spans="2:12" ht="15" customHeight="1" thickBot="1" x14ac:dyDescent="0.4">
      <c r="B10" s="28" t="s">
        <v>24</v>
      </c>
      <c r="C10" s="29"/>
      <c r="E10" s="30" t="s">
        <v>3</v>
      </c>
      <c r="F10" s="31"/>
      <c r="G10" s="32" t="e">
        <f>(F$20-F10)/F$22</f>
        <v>#DIV/0!</v>
      </c>
      <c r="H10" s="33" t="e">
        <f>IF(F10=0, ABS((AVERAGE($G$10:$G$19))/1000), ABS(G10))</f>
        <v>#DIV/0!</v>
      </c>
      <c r="I10" s="34"/>
      <c r="J10" s="35" t="s">
        <v>28</v>
      </c>
      <c r="K10" s="36"/>
    </row>
    <row r="11" spans="2:12" ht="14.5" thickBot="1" x14ac:dyDescent="0.4">
      <c r="B11" s="37" t="s">
        <v>2</v>
      </c>
      <c r="C11" s="38" t="e">
        <f>ABS(((C10-C9)/C9)*100)</f>
        <v>#DIV/0!</v>
      </c>
      <c r="E11" s="39" t="s">
        <v>4</v>
      </c>
      <c r="F11" s="40"/>
      <c r="G11" s="41" t="e">
        <f t="shared" ref="G11:G19" si="0">(F$20-F11)/F$22</f>
        <v>#DIV/0!</v>
      </c>
      <c r="H11" s="42" t="e">
        <f t="shared" ref="H11:H19" si="1">IF(F11=0, ABS((AVERAGE($G$10:$G$19))/1000), ABS(G11))</f>
        <v>#DIV/0!</v>
      </c>
      <c r="I11" s="34"/>
      <c r="J11" s="43" t="s">
        <v>5</v>
      </c>
      <c r="K11" s="44">
        <f>ABS(K10-K9)</f>
        <v>0</v>
      </c>
    </row>
    <row r="12" spans="2:12" ht="14.5" thickBot="1" x14ac:dyDescent="0.4">
      <c r="E12" s="39" t="s">
        <v>7</v>
      </c>
      <c r="F12" s="40"/>
      <c r="G12" s="41" t="e">
        <f t="shared" si="0"/>
        <v>#DIV/0!</v>
      </c>
      <c r="H12" s="42" t="e">
        <f t="shared" si="1"/>
        <v>#DIV/0!</v>
      </c>
      <c r="I12" s="34"/>
      <c r="J12" s="43" t="s">
        <v>6</v>
      </c>
      <c r="K12" s="44" t="e">
        <f>AVERAGE(K9:K10)</f>
        <v>#DIV/0!</v>
      </c>
    </row>
    <row r="13" spans="2:12" ht="14.5" thickBot="1" x14ac:dyDescent="0.4">
      <c r="E13" s="39" t="s">
        <v>8</v>
      </c>
      <c r="F13" s="40"/>
      <c r="G13" s="41" t="e">
        <f t="shared" si="0"/>
        <v>#DIV/0!</v>
      </c>
      <c r="H13" s="42" t="e">
        <f t="shared" si="1"/>
        <v>#DIV/0!</v>
      </c>
      <c r="I13" s="34"/>
      <c r="J13" s="45" t="s">
        <v>32</v>
      </c>
      <c r="K13" s="46" t="e">
        <f>(K11/K12)*100</f>
        <v>#DIV/0!</v>
      </c>
    </row>
    <row r="14" spans="2:12" ht="18" customHeight="1" thickBot="1" x14ac:dyDescent="0.4">
      <c r="B14" s="13" t="s">
        <v>29</v>
      </c>
      <c r="C14" s="14"/>
      <c r="E14" s="39" t="s">
        <v>9</v>
      </c>
      <c r="F14" s="40"/>
      <c r="G14" s="41" t="e">
        <f t="shared" si="0"/>
        <v>#DIV/0!</v>
      </c>
      <c r="H14" s="42" t="e">
        <f t="shared" si="1"/>
        <v>#DIV/0!</v>
      </c>
      <c r="I14" s="34"/>
    </row>
    <row r="15" spans="2:12" ht="16.149999999999999" customHeight="1" thickBot="1" x14ac:dyDescent="0.4">
      <c r="B15" s="20" t="s">
        <v>25</v>
      </c>
      <c r="C15" s="21"/>
      <c r="E15" s="39" t="s">
        <v>10</v>
      </c>
      <c r="F15" s="40"/>
      <c r="G15" s="41" t="e">
        <f t="shared" si="0"/>
        <v>#DIV/0!</v>
      </c>
      <c r="H15" s="42" t="e">
        <f t="shared" si="1"/>
        <v>#DIV/0!</v>
      </c>
      <c r="I15" s="34"/>
      <c r="J15" s="18" t="s">
        <v>34</v>
      </c>
      <c r="K15" s="19"/>
    </row>
    <row r="16" spans="2:12" x14ac:dyDescent="0.35">
      <c r="B16" s="39" t="s">
        <v>26</v>
      </c>
      <c r="C16" s="47"/>
      <c r="E16" s="39" t="s">
        <v>11</v>
      </c>
      <c r="F16" s="40"/>
      <c r="G16" s="41" t="e">
        <f t="shared" si="0"/>
        <v>#DIV/0!</v>
      </c>
      <c r="H16" s="42" t="e">
        <f t="shared" si="1"/>
        <v>#DIV/0!</v>
      </c>
      <c r="I16" s="34"/>
      <c r="J16" s="48" t="s">
        <v>35</v>
      </c>
      <c r="K16" s="49"/>
    </row>
    <row r="17" spans="2:11" x14ac:dyDescent="0.35">
      <c r="B17" s="28" t="s">
        <v>5</v>
      </c>
      <c r="C17" s="50">
        <f>ABS(C16-C15)</f>
        <v>0</v>
      </c>
      <c r="E17" s="39" t="s">
        <v>12</v>
      </c>
      <c r="F17" s="40"/>
      <c r="G17" s="41" t="e">
        <f t="shared" si="0"/>
        <v>#DIV/0!</v>
      </c>
      <c r="H17" s="42" t="e">
        <f t="shared" si="1"/>
        <v>#DIV/0!</v>
      </c>
      <c r="I17" s="34"/>
      <c r="J17" s="51" t="s">
        <v>36</v>
      </c>
      <c r="K17" s="52"/>
    </row>
    <row r="18" spans="2:11" ht="14.5" thickBot="1" x14ac:dyDescent="0.4">
      <c r="B18" s="28" t="s">
        <v>6</v>
      </c>
      <c r="C18" s="50" t="e">
        <f>AVERAGE(C15:C16)</f>
        <v>#DIV/0!</v>
      </c>
      <c r="E18" s="39" t="s">
        <v>13</v>
      </c>
      <c r="F18" s="53"/>
      <c r="G18" s="41" t="e">
        <f t="shared" si="0"/>
        <v>#DIV/0!</v>
      </c>
      <c r="H18" s="42" t="e">
        <f t="shared" si="1"/>
        <v>#DIV/0!</v>
      </c>
      <c r="I18" s="34"/>
      <c r="J18" s="51" t="s">
        <v>37</v>
      </c>
      <c r="K18" s="54"/>
    </row>
    <row r="19" spans="2:11" ht="14.5" thickBot="1" x14ac:dyDescent="0.4">
      <c r="B19" s="37" t="s">
        <v>32</v>
      </c>
      <c r="C19" s="38" t="e">
        <f>(C17/C18)*100</f>
        <v>#DIV/0!</v>
      </c>
      <c r="E19" s="28" t="s">
        <v>14</v>
      </c>
      <c r="F19" s="53"/>
      <c r="G19" s="55" t="e">
        <f t="shared" si="0"/>
        <v>#DIV/0!</v>
      </c>
      <c r="H19" s="56" t="e">
        <f t="shared" si="1"/>
        <v>#DIV/0!</v>
      </c>
      <c r="I19" s="34"/>
      <c r="J19" s="51" t="s">
        <v>38</v>
      </c>
      <c r="K19" s="54"/>
    </row>
    <row r="20" spans="2:11" ht="14.5" thickBot="1" x14ac:dyDescent="0.4">
      <c r="E20" s="57" t="s">
        <v>15</v>
      </c>
      <c r="F20" s="58" t="e">
        <f>AVERAGE(F10:F19)</f>
        <v>#DIV/0!</v>
      </c>
      <c r="G20" s="59"/>
      <c r="H20" s="59"/>
      <c r="I20" s="59"/>
      <c r="J20" s="60" t="s">
        <v>39</v>
      </c>
      <c r="K20" s="61"/>
    </row>
    <row r="21" spans="2:11" ht="14.5" thickBot="1" x14ac:dyDescent="0.4">
      <c r="E21" s="62" t="s">
        <v>120</v>
      </c>
      <c r="F21" s="63" t="e">
        <f>ABS(((F9-F20)/F9)*100)</f>
        <v>#DIV/0!</v>
      </c>
      <c r="G21" s="64"/>
      <c r="H21" s="64"/>
      <c r="I21" s="64"/>
      <c r="J21" s="65" t="s">
        <v>40</v>
      </c>
      <c r="K21" s="66" t="e">
        <f>(((K19*(K16+K17))-(K18*K16))/(K17*K20))*100</f>
        <v>#DIV/0!</v>
      </c>
    </row>
    <row r="22" spans="2:11" ht="14.5" thickBot="1" x14ac:dyDescent="0.4">
      <c r="B22" s="67" t="s">
        <v>57</v>
      </c>
      <c r="C22" s="68"/>
      <c r="E22" s="62" t="s">
        <v>16</v>
      </c>
      <c r="F22" s="63" t="e">
        <f>_xlfn.STDEV.S(F10:F19)</f>
        <v>#DIV/0!</v>
      </c>
      <c r="G22" s="69"/>
      <c r="H22" s="69"/>
      <c r="I22" s="69"/>
    </row>
    <row r="23" spans="2:11" ht="14.5" thickBot="1" x14ac:dyDescent="0.4">
      <c r="B23" s="48" t="s">
        <v>42</v>
      </c>
      <c r="C23" s="70"/>
      <c r="E23" s="62" t="s">
        <v>17</v>
      </c>
      <c r="F23" s="71" t="e">
        <f>(F22/F20)*100</f>
        <v>#DIV/0!</v>
      </c>
      <c r="G23" s="72"/>
      <c r="H23" s="72"/>
      <c r="I23" s="72"/>
    </row>
    <row r="24" spans="2:11" ht="14.5" thickBot="1" x14ac:dyDescent="0.4">
      <c r="B24" s="51" t="s">
        <v>43</v>
      </c>
      <c r="C24" s="54"/>
      <c r="E24" s="73" t="s">
        <v>19</v>
      </c>
      <c r="F24" s="74">
        <f>COUNT(F10:F19)</f>
        <v>0</v>
      </c>
      <c r="G24" s="72"/>
      <c r="H24" s="72"/>
      <c r="I24" s="72"/>
      <c r="J24" s="75" t="s">
        <v>54</v>
      </c>
      <c r="K24" s="76"/>
    </row>
    <row r="25" spans="2:11" x14ac:dyDescent="0.35">
      <c r="B25" s="51" t="s">
        <v>44</v>
      </c>
      <c r="C25" s="54"/>
      <c r="E25" s="73" t="s">
        <v>20</v>
      </c>
      <c r="F25" s="77">
        <f>MIN(F10:F19)</f>
        <v>0</v>
      </c>
      <c r="G25" s="72"/>
      <c r="H25" s="72"/>
      <c r="I25" s="72"/>
      <c r="J25" s="48" t="s">
        <v>62</v>
      </c>
      <c r="K25" s="70"/>
    </row>
    <row r="26" spans="2:11" x14ac:dyDescent="0.35">
      <c r="B26" s="51" t="s">
        <v>45</v>
      </c>
      <c r="C26" s="54"/>
      <c r="E26" s="73" t="s">
        <v>21</v>
      </c>
      <c r="F26" s="77">
        <f>MAX(F10:F19)</f>
        <v>0</v>
      </c>
      <c r="G26" s="78"/>
      <c r="H26" s="78"/>
      <c r="I26" s="78"/>
      <c r="J26" s="51" t="s">
        <v>127</v>
      </c>
      <c r="K26" s="54"/>
    </row>
    <row r="27" spans="2:11" x14ac:dyDescent="0.35">
      <c r="B27" s="51" t="s">
        <v>46</v>
      </c>
      <c r="C27" s="54"/>
      <c r="E27" s="73" t="s">
        <v>22</v>
      </c>
      <c r="F27" s="77">
        <f t="shared" ref="F27" si="2">F26-F25</f>
        <v>0</v>
      </c>
      <c r="J27" s="51" t="s">
        <v>53</v>
      </c>
      <c r="K27" s="54"/>
    </row>
    <row r="28" spans="2:11" ht="14.5" thickBot="1" x14ac:dyDescent="0.4">
      <c r="B28" s="79" t="s">
        <v>6</v>
      </c>
      <c r="C28" s="80" t="e">
        <f>AVERAGE(C25:C27)</f>
        <v>#DIV/0!</v>
      </c>
      <c r="E28" s="73" t="s">
        <v>18</v>
      </c>
      <c r="F28" s="81">
        <f>F24-1</f>
        <v>-1</v>
      </c>
      <c r="J28" s="60" t="s">
        <v>35</v>
      </c>
      <c r="K28" s="61"/>
    </row>
    <row r="29" spans="2:11" ht="14.5" thickBot="1" x14ac:dyDescent="0.4">
      <c r="B29" s="65" t="s">
        <v>47</v>
      </c>
      <c r="C29" s="82" t="e">
        <f>(C23*C24)/C28</f>
        <v>#DIV/0!</v>
      </c>
      <c r="E29" s="62" t="s">
        <v>124</v>
      </c>
      <c r="F29" s="83" t="e">
        <f>MAX(H10:H19)</f>
        <v>#DIV/0!</v>
      </c>
      <c r="G29" s="17"/>
      <c r="H29" s="17"/>
      <c r="I29" s="17"/>
      <c r="J29" s="84" t="s">
        <v>66</v>
      </c>
      <c r="K29" s="85" t="e">
        <f>(((2*K26)-K27)*K25*50000)/K28</f>
        <v>#DIV/0!</v>
      </c>
    </row>
    <row r="30" spans="2:11" ht="14.5" thickBot="1" x14ac:dyDescent="0.4">
      <c r="E30" s="86" t="s">
        <v>123</v>
      </c>
      <c r="F30" s="87">
        <f>IF(F24=9, 2.11, IF(F24=10, 2.18, (0.0027*F24*F24*F24)-(0.0712*F24*F24)+(0.693*F24)-0.3574+0.0066))</f>
        <v>-0.3508</v>
      </c>
      <c r="G30" s="88"/>
      <c r="H30" s="88"/>
      <c r="I30" s="88"/>
    </row>
    <row r="31" spans="2:11" ht="14.5" thickBot="1" x14ac:dyDescent="0.4">
      <c r="E31" s="89" t="s">
        <v>125</v>
      </c>
      <c r="F31" s="90" t="e">
        <f>IF(F30&lt;F29,"DATOS NO PASAN","DATOS PASAN")</f>
        <v>#DIV/0!</v>
      </c>
      <c r="G31" s="88"/>
      <c r="H31" s="88"/>
      <c r="I31" s="88"/>
    </row>
    <row r="32" spans="2:11" ht="14.5" thickBot="1" x14ac:dyDescent="0.4">
      <c r="B32" s="91" t="s">
        <v>58</v>
      </c>
      <c r="C32" s="92"/>
      <c r="G32" s="88"/>
      <c r="H32" s="88"/>
      <c r="I32" s="88"/>
      <c r="J32" s="75" t="s">
        <v>61</v>
      </c>
      <c r="K32" s="76"/>
    </row>
    <row r="33" spans="2:11" ht="14.5" thickBot="1" x14ac:dyDescent="0.4">
      <c r="B33" s="48" t="s">
        <v>59</v>
      </c>
      <c r="C33" s="70"/>
      <c r="E33" s="93" t="s">
        <v>41</v>
      </c>
      <c r="F33" s="94"/>
      <c r="G33" s="95"/>
      <c r="H33" s="95"/>
      <c r="I33" s="95"/>
      <c r="J33" s="48" t="s">
        <v>62</v>
      </c>
      <c r="K33" s="70"/>
    </row>
    <row r="34" spans="2:11" ht="28" x14ac:dyDescent="0.35">
      <c r="B34" s="96" t="s">
        <v>60</v>
      </c>
      <c r="C34" s="54"/>
      <c r="E34" s="48" t="s">
        <v>52</v>
      </c>
      <c r="F34" s="70"/>
      <c r="G34" s="12"/>
      <c r="H34" s="12"/>
      <c r="J34" s="51" t="s">
        <v>63</v>
      </c>
      <c r="K34" s="54"/>
    </row>
    <row r="35" spans="2:11" ht="15" customHeight="1" x14ac:dyDescent="0.35">
      <c r="B35" s="51" t="s">
        <v>44</v>
      </c>
      <c r="C35" s="54"/>
      <c r="E35" s="51" t="s">
        <v>55</v>
      </c>
      <c r="F35" s="54"/>
      <c r="G35" s="17"/>
      <c r="H35" s="17"/>
      <c r="I35" s="17"/>
      <c r="J35" s="51" t="s">
        <v>64</v>
      </c>
      <c r="K35" s="54"/>
    </row>
    <row r="36" spans="2:11" ht="14.5" thickBot="1" x14ac:dyDescent="0.4">
      <c r="B36" s="51" t="s">
        <v>45</v>
      </c>
      <c r="C36" s="54"/>
      <c r="E36" s="60" t="s">
        <v>35</v>
      </c>
      <c r="F36" s="61"/>
      <c r="G36" s="88"/>
      <c r="H36" s="88"/>
      <c r="I36" s="88"/>
      <c r="J36" s="60" t="s">
        <v>35</v>
      </c>
      <c r="K36" s="61"/>
    </row>
    <row r="37" spans="2:11" ht="14.5" thickBot="1" x14ac:dyDescent="0.4">
      <c r="B37" s="51" t="s">
        <v>46</v>
      </c>
      <c r="C37" s="54"/>
      <c r="E37" s="65" t="s">
        <v>48</v>
      </c>
      <c r="F37" s="97" t="e">
        <f>(F34*F35*35450)/F36</f>
        <v>#DIV/0!</v>
      </c>
      <c r="G37" s="88"/>
      <c r="H37" s="88"/>
      <c r="I37" s="88"/>
      <c r="J37" s="57" t="s">
        <v>65</v>
      </c>
      <c r="K37" s="98" t="e">
        <f>(K34*K33*50000)/K36</f>
        <v>#DIV/0!</v>
      </c>
    </row>
    <row r="38" spans="2:11" ht="14.5" thickBot="1" x14ac:dyDescent="0.4">
      <c r="B38" s="79" t="s">
        <v>6</v>
      </c>
      <c r="C38" s="80" t="e">
        <f>AVERAGE(C35:C37)</f>
        <v>#DIV/0!</v>
      </c>
      <c r="G38" s="88"/>
      <c r="H38" s="88"/>
      <c r="I38" s="88"/>
      <c r="J38" s="62" t="s">
        <v>67</v>
      </c>
      <c r="K38" s="83" t="e">
        <f>((K35-K34)*K33*50000)/K36</f>
        <v>#DIV/0!</v>
      </c>
    </row>
    <row r="39" spans="2:11" ht="28.5" thickBot="1" x14ac:dyDescent="0.4">
      <c r="B39" s="65" t="s">
        <v>47</v>
      </c>
      <c r="C39" s="82" t="e">
        <f>(C33*C34)/(C38*53)</f>
        <v>#DIV/0!</v>
      </c>
      <c r="E39" s="99" t="s">
        <v>49</v>
      </c>
      <c r="F39" s="100"/>
      <c r="G39" s="95"/>
      <c r="H39" s="95"/>
      <c r="I39" s="95"/>
      <c r="J39" s="101" t="s">
        <v>66</v>
      </c>
      <c r="K39" s="102" t="e">
        <f>SUM(K37:K38)</f>
        <v>#DIV/0!</v>
      </c>
    </row>
    <row r="40" spans="2:11" x14ac:dyDescent="0.35">
      <c r="E40" s="48" t="s">
        <v>50</v>
      </c>
      <c r="F40" s="70"/>
      <c r="G40" s="12"/>
      <c r="H40" s="12"/>
    </row>
    <row r="41" spans="2:11" ht="14.5" thickBot="1" x14ac:dyDescent="0.4">
      <c r="E41" s="51" t="s">
        <v>56</v>
      </c>
      <c r="F41" s="54"/>
      <c r="G41" s="12"/>
      <c r="H41" s="12"/>
    </row>
    <row r="42" spans="2:11" ht="14.5" thickBot="1" x14ac:dyDescent="0.4">
      <c r="B42" s="103" t="s">
        <v>84</v>
      </c>
      <c r="C42" s="104"/>
      <c r="E42" s="60" t="s">
        <v>35</v>
      </c>
      <c r="F42" s="61"/>
      <c r="G42" s="17"/>
      <c r="H42" s="17"/>
      <c r="I42" s="17"/>
      <c r="J42" s="75" t="s">
        <v>76</v>
      </c>
      <c r="K42" s="76"/>
    </row>
    <row r="43" spans="2:11" ht="14.5" thickBot="1" x14ac:dyDescent="0.4">
      <c r="B43" s="48" t="s">
        <v>68</v>
      </c>
      <c r="C43" s="70"/>
      <c r="E43" s="65" t="s">
        <v>51</v>
      </c>
      <c r="F43" s="97" t="e">
        <f>(F40*F41*1000)/F42</f>
        <v>#DIV/0!</v>
      </c>
      <c r="G43" s="88"/>
      <c r="H43" s="88"/>
      <c r="I43" s="88"/>
      <c r="J43" s="48" t="s">
        <v>78</v>
      </c>
      <c r="K43" s="70"/>
    </row>
    <row r="44" spans="2:11" x14ac:dyDescent="0.35">
      <c r="B44" s="48" t="s">
        <v>69</v>
      </c>
      <c r="C44" s="54"/>
      <c r="G44" s="88"/>
      <c r="H44" s="88"/>
      <c r="I44" s="88"/>
      <c r="J44" s="51" t="s">
        <v>77</v>
      </c>
      <c r="K44" s="54"/>
    </row>
    <row r="45" spans="2:11" ht="14.5" thickBot="1" x14ac:dyDescent="0.4">
      <c r="B45" s="60" t="s">
        <v>35</v>
      </c>
      <c r="C45" s="61"/>
      <c r="G45" s="88"/>
      <c r="H45" s="88"/>
      <c r="I45" s="88"/>
      <c r="J45" s="60" t="s">
        <v>35</v>
      </c>
      <c r="K45" s="54"/>
    </row>
    <row r="46" spans="2:11" ht="14.5" thickBot="1" x14ac:dyDescent="0.4">
      <c r="B46" s="65" t="s">
        <v>85</v>
      </c>
      <c r="C46" s="97" t="e">
        <f>((C44-C43)*1000)/C45</f>
        <v>#DIV/0!</v>
      </c>
      <c r="E46" s="99" t="s">
        <v>72</v>
      </c>
      <c r="F46" s="100"/>
      <c r="G46" s="95"/>
      <c r="H46" s="95"/>
      <c r="I46" s="95"/>
      <c r="J46" s="65" t="s">
        <v>79</v>
      </c>
      <c r="K46" s="97" t="e">
        <f>(K43*K44*50000)/K45</f>
        <v>#DIV/0!</v>
      </c>
    </row>
    <row r="47" spans="2:11" x14ac:dyDescent="0.35">
      <c r="E47" s="48" t="s">
        <v>50</v>
      </c>
      <c r="F47" s="70"/>
      <c r="G47" s="105"/>
      <c r="H47" s="105"/>
      <c r="I47" s="95"/>
      <c r="J47" s="106"/>
      <c r="K47" s="107"/>
    </row>
    <row r="48" spans="2:11" ht="14.5" thickBot="1" x14ac:dyDescent="0.4">
      <c r="E48" s="51" t="s">
        <v>56</v>
      </c>
      <c r="F48" s="54"/>
      <c r="G48" s="12"/>
      <c r="H48" s="12"/>
    </row>
    <row r="49" spans="2:11" ht="14.5" thickBot="1" x14ac:dyDescent="0.4">
      <c r="B49" s="108" t="s">
        <v>86</v>
      </c>
      <c r="C49" s="109"/>
      <c r="E49" s="60" t="s">
        <v>35</v>
      </c>
      <c r="F49" s="61"/>
      <c r="G49" s="17"/>
      <c r="H49" s="17"/>
      <c r="I49" s="17"/>
      <c r="J49" s="75" t="s">
        <v>80</v>
      </c>
      <c r="K49" s="76"/>
    </row>
    <row r="50" spans="2:11" ht="14.5" thickBot="1" x14ac:dyDescent="0.4">
      <c r="B50" s="48" t="s">
        <v>89</v>
      </c>
      <c r="C50" s="70"/>
      <c r="E50" s="65" t="s">
        <v>70</v>
      </c>
      <c r="F50" s="97" t="e">
        <f>(F47*F48*400.8)/F49</f>
        <v>#DIV/0!</v>
      </c>
      <c r="G50" s="88"/>
      <c r="H50" s="88"/>
      <c r="I50" s="88"/>
      <c r="J50" s="48" t="s">
        <v>78</v>
      </c>
      <c r="K50" s="70"/>
    </row>
    <row r="51" spans="2:11" x14ac:dyDescent="0.35">
      <c r="B51" s="48" t="s">
        <v>88</v>
      </c>
      <c r="C51" s="54"/>
      <c r="E51" s="106"/>
      <c r="F51" s="107"/>
      <c r="G51" s="88"/>
      <c r="H51" s="88"/>
      <c r="I51" s="88"/>
      <c r="J51" s="51" t="s">
        <v>77</v>
      </c>
      <c r="K51" s="54"/>
    </row>
    <row r="52" spans="2:11" ht="14.5" thickBot="1" x14ac:dyDescent="0.4">
      <c r="B52" s="60" t="s">
        <v>35</v>
      </c>
      <c r="C52" s="61"/>
      <c r="G52" s="95"/>
      <c r="H52" s="95"/>
      <c r="I52" s="95"/>
      <c r="J52" s="60" t="s">
        <v>82</v>
      </c>
      <c r="K52" s="54"/>
    </row>
    <row r="53" spans="2:11" ht="14.5" thickBot="1" x14ac:dyDescent="0.4">
      <c r="B53" s="65" t="s">
        <v>87</v>
      </c>
      <c r="C53" s="97" t="e">
        <f>((C51-C50)*1000)/C52</f>
        <v>#DIV/0!</v>
      </c>
      <c r="E53" s="99" t="s">
        <v>73</v>
      </c>
      <c r="F53" s="100"/>
      <c r="G53" s="12"/>
      <c r="H53" s="12"/>
      <c r="J53" s="60" t="s">
        <v>81</v>
      </c>
      <c r="K53" s="54"/>
    </row>
    <row r="54" spans="2:11" ht="14.5" thickBot="1" x14ac:dyDescent="0.4">
      <c r="E54" s="48" t="s">
        <v>74</v>
      </c>
      <c r="F54" s="70"/>
      <c r="G54" s="12"/>
      <c r="H54" s="12"/>
      <c r="J54" s="60" t="s">
        <v>35</v>
      </c>
      <c r="K54" s="54"/>
    </row>
    <row r="55" spans="2:11" ht="14.5" thickBot="1" x14ac:dyDescent="0.4">
      <c r="E55" s="48" t="s">
        <v>75</v>
      </c>
      <c r="F55" s="54"/>
      <c r="G55" s="9"/>
      <c r="H55" s="9"/>
      <c r="I55" s="9"/>
      <c r="J55" s="65" t="s">
        <v>83</v>
      </c>
      <c r="K55" s="97" t="e">
        <f>(((K50*K51)-(K52*K53))*50000)/K54</f>
        <v>#DIV/0!</v>
      </c>
    </row>
    <row r="56" spans="2:11" ht="14.5" thickBot="1" x14ac:dyDescent="0.4">
      <c r="B56" s="108" t="s">
        <v>90</v>
      </c>
      <c r="C56" s="109"/>
      <c r="E56" s="65" t="s">
        <v>71</v>
      </c>
      <c r="F56" s="97">
        <f>(F54-F55)*0.243</f>
        <v>0</v>
      </c>
      <c r="G56" s="88"/>
      <c r="H56" s="88"/>
      <c r="I56" s="88"/>
      <c r="K56" s="110"/>
    </row>
    <row r="57" spans="2:11" ht="14.5" thickBot="1" x14ac:dyDescent="0.4">
      <c r="B57" s="48" t="s">
        <v>89</v>
      </c>
      <c r="C57" s="70"/>
      <c r="G57" s="88"/>
      <c r="H57" s="88"/>
      <c r="I57" s="88"/>
    </row>
    <row r="58" spans="2:11" ht="14.5" thickBot="1" x14ac:dyDescent="0.4">
      <c r="B58" s="48" t="s">
        <v>88</v>
      </c>
      <c r="C58" s="54"/>
      <c r="G58" s="88"/>
      <c r="H58" s="88"/>
      <c r="I58" s="88"/>
      <c r="J58" s="111" t="s">
        <v>109</v>
      </c>
      <c r="K58" s="112"/>
    </row>
    <row r="59" spans="2:11" ht="14.5" thickBot="1" x14ac:dyDescent="0.4">
      <c r="B59" s="60" t="s">
        <v>35</v>
      </c>
      <c r="C59" s="61"/>
      <c r="E59" s="113" t="s">
        <v>92</v>
      </c>
      <c r="F59" s="114"/>
      <c r="G59" s="115"/>
      <c r="H59" s="115"/>
      <c r="I59" s="115"/>
      <c r="J59" s="48" t="s">
        <v>111</v>
      </c>
      <c r="K59" s="70"/>
    </row>
    <row r="60" spans="2:11" ht="14.5" thickBot="1" x14ac:dyDescent="0.4">
      <c r="B60" s="65" t="s">
        <v>91</v>
      </c>
      <c r="C60" s="97" t="e">
        <f>((C58-C57)*1000)/C59</f>
        <v>#DIV/0!</v>
      </c>
      <c r="E60" s="116" t="s">
        <v>93</v>
      </c>
      <c r="F60" s="117"/>
      <c r="G60" s="115"/>
      <c r="H60" s="115"/>
      <c r="I60" s="115"/>
      <c r="J60" s="48" t="s">
        <v>112</v>
      </c>
      <c r="K60" s="54"/>
    </row>
    <row r="61" spans="2:11" x14ac:dyDescent="0.35">
      <c r="E61" s="51" t="s">
        <v>94</v>
      </c>
      <c r="F61" s="54"/>
      <c r="G61" s="115"/>
      <c r="H61" s="115"/>
      <c r="I61" s="115"/>
      <c r="J61" s="48" t="s">
        <v>113</v>
      </c>
      <c r="K61" s="61"/>
    </row>
    <row r="62" spans="2:11" ht="14.5" thickBot="1" x14ac:dyDescent="0.4">
      <c r="E62" s="118" t="s">
        <v>95</v>
      </c>
      <c r="F62" s="119"/>
      <c r="G62" s="12"/>
      <c r="H62" s="12"/>
      <c r="J62" s="48" t="s">
        <v>116</v>
      </c>
      <c r="K62" s="61"/>
    </row>
    <row r="63" spans="2:11" ht="14.5" thickBot="1" x14ac:dyDescent="0.4">
      <c r="B63" s="120" t="s">
        <v>104</v>
      </c>
      <c r="C63" s="121"/>
      <c r="E63" s="57" t="s">
        <v>96</v>
      </c>
      <c r="F63" s="122">
        <f>(F60/50)*1000</f>
        <v>0</v>
      </c>
      <c r="G63" s="12"/>
      <c r="H63" s="12"/>
      <c r="J63" s="48" t="s">
        <v>114</v>
      </c>
      <c r="K63" s="123">
        <f>(11.85*(K60-K59))-(1.54*(K61-K59))-(0.08*(K62-K59))</f>
        <v>0</v>
      </c>
    </row>
    <row r="64" spans="2:11" x14ac:dyDescent="0.35">
      <c r="B64" s="48" t="s">
        <v>106</v>
      </c>
      <c r="C64" s="70"/>
      <c r="E64" s="62" t="s">
        <v>97</v>
      </c>
      <c r="F64" s="124">
        <f>(F61/50)*1000</f>
        <v>0</v>
      </c>
      <c r="G64" s="17"/>
      <c r="H64" s="17"/>
      <c r="I64" s="17"/>
      <c r="J64" s="48" t="s">
        <v>115</v>
      </c>
      <c r="K64" s="61"/>
    </row>
    <row r="65" spans="2:11" ht="14.5" thickBot="1" x14ac:dyDescent="0.4">
      <c r="B65" s="48" t="s">
        <v>107</v>
      </c>
      <c r="C65" s="54"/>
      <c r="E65" s="101" t="s">
        <v>98</v>
      </c>
      <c r="F65" s="125">
        <f>(F62/50)*1000</f>
        <v>0</v>
      </c>
      <c r="G65" s="88"/>
      <c r="H65" s="88"/>
      <c r="I65" s="88"/>
      <c r="J65" s="48" t="s">
        <v>35</v>
      </c>
      <c r="K65" s="61"/>
    </row>
    <row r="66" spans="2:11" ht="14.5" thickBot="1" x14ac:dyDescent="0.4">
      <c r="B66" s="60" t="s">
        <v>108</v>
      </c>
      <c r="C66" s="61"/>
      <c r="G66" s="88"/>
      <c r="H66" s="88"/>
      <c r="I66" s="88"/>
      <c r="J66" s="65" t="s">
        <v>110</v>
      </c>
      <c r="K66" s="97" t="e">
        <f>K63*K64/K65</f>
        <v>#DIV/0!</v>
      </c>
    </row>
    <row r="67" spans="2:11" ht="14.5" thickBot="1" x14ac:dyDescent="0.4">
      <c r="B67" s="65" t="s">
        <v>105</v>
      </c>
      <c r="C67" s="97" t="e">
        <f>(C64-C65)*(300/C66)</f>
        <v>#DIV/0!</v>
      </c>
      <c r="G67" s="88"/>
      <c r="H67" s="88"/>
      <c r="I67" s="88"/>
    </row>
    <row r="68" spans="2:11" ht="28.5" thickBot="1" x14ac:dyDescent="0.4">
      <c r="E68" s="126" t="s">
        <v>99</v>
      </c>
      <c r="F68" s="127"/>
      <c r="G68" s="88"/>
      <c r="H68" s="88"/>
      <c r="I68" s="88"/>
    </row>
    <row r="69" spans="2:11" x14ac:dyDescent="0.35">
      <c r="E69" s="116" t="s">
        <v>100</v>
      </c>
      <c r="F69" s="117"/>
      <c r="G69" s="95"/>
      <c r="H69" s="95"/>
      <c r="I69" s="95"/>
    </row>
    <row r="70" spans="2:11" x14ac:dyDescent="0.35">
      <c r="E70" s="51" t="s">
        <v>101</v>
      </c>
      <c r="F70" s="54"/>
      <c r="G70" s="12"/>
      <c r="H70" s="12"/>
    </row>
    <row r="71" spans="2:11" x14ac:dyDescent="0.35">
      <c r="E71" s="51" t="s">
        <v>35</v>
      </c>
      <c r="F71" s="54"/>
      <c r="G71" s="12"/>
      <c r="H71" s="12"/>
    </row>
    <row r="72" spans="2:11" ht="14.5" thickBot="1" x14ac:dyDescent="0.4">
      <c r="E72" s="118" t="s">
        <v>102</v>
      </c>
      <c r="F72" s="119"/>
      <c r="G72" s="12"/>
      <c r="H72" s="12"/>
    </row>
    <row r="73" spans="2:11" ht="14.5" thickBot="1" x14ac:dyDescent="0.4">
      <c r="E73" s="65" t="s">
        <v>103</v>
      </c>
      <c r="F73" s="97" t="e">
        <f>(F69*F70*8000)/((F71*(F72-2))/F72)</f>
        <v>#DIV/0!</v>
      </c>
      <c r="G73" s="12"/>
      <c r="H73" s="12"/>
    </row>
    <row r="74" spans="2:11" x14ac:dyDescent="0.35">
      <c r="G74" s="12"/>
      <c r="H74" s="12"/>
    </row>
    <row r="75" spans="2:11" x14ac:dyDescent="0.35">
      <c r="G75" s="12"/>
      <c r="H75" s="12"/>
    </row>
    <row r="76" spans="2:11" x14ac:dyDescent="0.35">
      <c r="G76" s="12"/>
      <c r="H76" s="12"/>
    </row>
    <row r="77" spans="2:11" x14ac:dyDescent="0.35">
      <c r="G77" s="12"/>
      <c r="H77" s="12"/>
    </row>
    <row r="78" spans="2:11" x14ac:dyDescent="0.35">
      <c r="G78" s="12"/>
      <c r="H78" s="12"/>
    </row>
    <row r="79" spans="2:11" x14ac:dyDescent="0.35">
      <c r="G79" s="12"/>
      <c r="H79" s="12"/>
    </row>
    <row r="80" spans="2:11" x14ac:dyDescent="0.35">
      <c r="G80" s="12"/>
      <c r="H80" s="12"/>
    </row>
    <row r="81" spans="7:8" x14ac:dyDescent="0.35">
      <c r="G81" s="12"/>
      <c r="H81" s="12"/>
    </row>
    <row r="82" spans="7:8" x14ac:dyDescent="0.35">
      <c r="G82" s="12"/>
      <c r="H82" s="12"/>
    </row>
    <row r="83" spans="7:8" x14ac:dyDescent="0.35">
      <c r="G83" s="12"/>
      <c r="H83" s="12"/>
    </row>
    <row r="84" spans="7:8" x14ac:dyDescent="0.35">
      <c r="G84" s="12"/>
      <c r="H84" s="12"/>
    </row>
    <row r="85" spans="7:8" x14ac:dyDescent="0.35">
      <c r="G85" s="12"/>
      <c r="H85" s="12"/>
    </row>
    <row r="86" spans="7:8" x14ac:dyDescent="0.35">
      <c r="G86" s="12"/>
      <c r="H86" s="12"/>
    </row>
    <row r="87" spans="7:8" x14ac:dyDescent="0.35">
      <c r="G87" s="12"/>
      <c r="H87" s="12"/>
    </row>
    <row r="88" spans="7:8" x14ac:dyDescent="0.35">
      <c r="G88" s="12"/>
      <c r="H88" s="12"/>
    </row>
    <row r="89" spans="7:8" x14ac:dyDescent="0.35">
      <c r="G89" s="12"/>
      <c r="H89" s="12"/>
    </row>
    <row r="90" spans="7:8" x14ac:dyDescent="0.35">
      <c r="G90" s="12"/>
      <c r="H90" s="12"/>
    </row>
    <row r="91" spans="7:8" x14ac:dyDescent="0.35">
      <c r="G91" s="12"/>
      <c r="H91" s="12"/>
    </row>
    <row r="92" spans="7:8" x14ac:dyDescent="0.35">
      <c r="G92" s="12"/>
      <c r="H92" s="12"/>
    </row>
    <row r="93" spans="7:8" x14ac:dyDescent="0.35">
      <c r="G93" s="12"/>
      <c r="H93" s="12"/>
    </row>
    <row r="94" spans="7:8" x14ac:dyDescent="0.35">
      <c r="G94" s="12"/>
      <c r="H94" s="12"/>
    </row>
    <row r="95" spans="7:8" x14ac:dyDescent="0.35">
      <c r="G95" s="12"/>
      <c r="H95" s="12"/>
    </row>
    <row r="96" spans="7:8" x14ac:dyDescent="0.35">
      <c r="G96" s="12"/>
      <c r="H96" s="12"/>
    </row>
    <row r="97" spans="7:8" x14ac:dyDescent="0.35">
      <c r="G97" s="12"/>
      <c r="H97" s="12"/>
    </row>
    <row r="98" spans="7:8" x14ac:dyDescent="0.35">
      <c r="G98" s="12"/>
      <c r="H98" s="12"/>
    </row>
    <row r="99" spans="7:8" x14ac:dyDescent="0.35">
      <c r="G99" s="12"/>
      <c r="H99" s="12"/>
    </row>
    <row r="100" spans="7:8" x14ac:dyDescent="0.35">
      <c r="G100" s="12"/>
      <c r="H100" s="12"/>
    </row>
    <row r="101" spans="7:8" x14ac:dyDescent="0.35">
      <c r="G101" s="12"/>
      <c r="H101" s="12"/>
    </row>
    <row r="102" spans="7:8" x14ac:dyDescent="0.35">
      <c r="G102" s="12"/>
      <c r="H102" s="12"/>
    </row>
    <row r="103" spans="7:8" x14ac:dyDescent="0.35">
      <c r="G103" s="12"/>
      <c r="H103" s="12"/>
    </row>
    <row r="104" spans="7:8" x14ac:dyDescent="0.35">
      <c r="G104" s="12"/>
      <c r="H104" s="12"/>
    </row>
    <row r="105" spans="7:8" x14ac:dyDescent="0.35">
      <c r="G105" s="12"/>
      <c r="H105" s="12"/>
    </row>
    <row r="106" spans="7:8" x14ac:dyDescent="0.35">
      <c r="G106" s="12"/>
      <c r="H106" s="12"/>
    </row>
    <row r="107" spans="7:8" x14ac:dyDescent="0.35">
      <c r="G107" s="12"/>
      <c r="H107" s="12"/>
    </row>
    <row r="108" spans="7:8" x14ac:dyDescent="0.35">
      <c r="G108" s="12"/>
      <c r="H108" s="12"/>
    </row>
    <row r="109" spans="7:8" x14ac:dyDescent="0.35">
      <c r="G109" s="12"/>
      <c r="H109" s="12"/>
    </row>
    <row r="110" spans="7:8" x14ac:dyDescent="0.35">
      <c r="G110" s="12"/>
      <c r="H110" s="12"/>
    </row>
    <row r="111" spans="7:8" x14ac:dyDescent="0.35">
      <c r="G111" s="12"/>
      <c r="H111" s="12"/>
    </row>
    <row r="112" spans="7:8" x14ac:dyDescent="0.35">
      <c r="G112" s="12"/>
      <c r="H112" s="12"/>
    </row>
    <row r="113" spans="7:8" x14ac:dyDescent="0.35">
      <c r="G113" s="12"/>
      <c r="H113" s="12"/>
    </row>
    <row r="114" spans="7:8" x14ac:dyDescent="0.35">
      <c r="G114" s="12"/>
      <c r="H114" s="12"/>
    </row>
    <row r="115" spans="7:8" x14ac:dyDescent="0.35">
      <c r="G115" s="12"/>
      <c r="H115" s="12"/>
    </row>
    <row r="116" spans="7:8" x14ac:dyDescent="0.35">
      <c r="G116" s="12"/>
      <c r="H116" s="12"/>
    </row>
    <row r="117" spans="7:8" x14ac:dyDescent="0.35">
      <c r="G117" s="12"/>
      <c r="H117" s="12"/>
    </row>
    <row r="118" spans="7:8" x14ac:dyDescent="0.35">
      <c r="G118" s="12"/>
      <c r="H118" s="12"/>
    </row>
    <row r="119" spans="7:8" x14ac:dyDescent="0.35">
      <c r="G119" s="12"/>
      <c r="H119" s="12"/>
    </row>
    <row r="120" spans="7:8" x14ac:dyDescent="0.35">
      <c r="G120" s="12"/>
      <c r="H120" s="12"/>
    </row>
    <row r="121" spans="7:8" x14ac:dyDescent="0.35">
      <c r="G121" s="12"/>
      <c r="H121" s="12"/>
    </row>
    <row r="122" spans="7:8" x14ac:dyDescent="0.35">
      <c r="G122" s="12"/>
      <c r="H122" s="12"/>
    </row>
    <row r="123" spans="7:8" x14ac:dyDescent="0.35">
      <c r="G123" s="12"/>
      <c r="H123" s="12"/>
    </row>
    <row r="124" spans="7:8" x14ac:dyDescent="0.35">
      <c r="G124" s="12"/>
      <c r="H124" s="12"/>
    </row>
    <row r="125" spans="7:8" x14ac:dyDescent="0.35">
      <c r="G125" s="12"/>
      <c r="H125" s="12"/>
    </row>
    <row r="126" spans="7:8" x14ac:dyDescent="0.35">
      <c r="G126" s="12"/>
      <c r="H126" s="12"/>
    </row>
    <row r="127" spans="7:8" x14ac:dyDescent="0.35">
      <c r="G127" s="12"/>
      <c r="H127" s="12"/>
    </row>
    <row r="128" spans="7:8" x14ac:dyDescent="0.35">
      <c r="G128" s="12"/>
      <c r="H128" s="12"/>
    </row>
    <row r="129" spans="7:8" x14ac:dyDescent="0.35">
      <c r="G129" s="12"/>
      <c r="H129" s="12"/>
    </row>
    <row r="130" spans="7:8" x14ac:dyDescent="0.35">
      <c r="G130" s="12"/>
      <c r="H130" s="12"/>
    </row>
    <row r="131" spans="7:8" x14ac:dyDescent="0.35">
      <c r="G131" s="12"/>
      <c r="H131" s="12"/>
    </row>
    <row r="132" spans="7:8" x14ac:dyDescent="0.35">
      <c r="G132" s="12"/>
      <c r="H132" s="12"/>
    </row>
    <row r="133" spans="7:8" x14ac:dyDescent="0.35">
      <c r="G133" s="12"/>
      <c r="H133" s="12"/>
    </row>
    <row r="134" spans="7:8" x14ac:dyDescent="0.35">
      <c r="G134" s="12"/>
      <c r="H134" s="12"/>
    </row>
    <row r="135" spans="7:8" x14ac:dyDescent="0.35">
      <c r="G135" s="12"/>
      <c r="H135" s="12"/>
    </row>
    <row r="136" spans="7:8" x14ac:dyDescent="0.35">
      <c r="G136" s="12"/>
      <c r="H136" s="12"/>
    </row>
    <row r="137" spans="7:8" x14ac:dyDescent="0.35">
      <c r="G137" s="12"/>
      <c r="H137" s="12"/>
    </row>
    <row r="138" spans="7:8" x14ac:dyDescent="0.35">
      <c r="G138" s="12"/>
      <c r="H138" s="12"/>
    </row>
    <row r="139" spans="7:8" x14ac:dyDescent="0.35">
      <c r="G139" s="12"/>
      <c r="H139" s="12"/>
    </row>
    <row r="140" spans="7:8" x14ac:dyDescent="0.35">
      <c r="G140" s="12"/>
      <c r="H140" s="12"/>
    </row>
    <row r="141" spans="7:8" x14ac:dyDescent="0.35">
      <c r="G141" s="12"/>
      <c r="H141" s="12"/>
    </row>
    <row r="142" spans="7:8" x14ac:dyDescent="0.35">
      <c r="G142" s="12"/>
      <c r="H142" s="12"/>
    </row>
    <row r="143" spans="7:8" x14ac:dyDescent="0.35">
      <c r="G143" s="12"/>
      <c r="H143" s="12"/>
    </row>
    <row r="144" spans="7:8" x14ac:dyDescent="0.35">
      <c r="G144" s="12"/>
      <c r="H144" s="12"/>
    </row>
    <row r="145" spans="7:8" x14ac:dyDescent="0.35">
      <c r="G145" s="12"/>
      <c r="H145" s="12"/>
    </row>
    <row r="146" spans="7:8" x14ac:dyDescent="0.35">
      <c r="G146" s="12"/>
      <c r="H146" s="12"/>
    </row>
    <row r="147" spans="7:8" x14ac:dyDescent="0.35">
      <c r="G147" s="12"/>
      <c r="H147" s="12"/>
    </row>
    <row r="148" spans="7:8" x14ac:dyDescent="0.35">
      <c r="G148" s="12"/>
      <c r="H148" s="12"/>
    </row>
    <row r="149" spans="7:8" x14ac:dyDescent="0.35">
      <c r="G149" s="12"/>
      <c r="H149" s="12"/>
    </row>
    <row r="150" spans="7:8" x14ac:dyDescent="0.35">
      <c r="G150" s="12"/>
      <c r="H150" s="12"/>
    </row>
    <row r="151" spans="7:8" x14ac:dyDescent="0.35">
      <c r="G151" s="12"/>
      <c r="H151" s="12"/>
    </row>
    <row r="152" spans="7:8" x14ac:dyDescent="0.35">
      <c r="G152" s="12"/>
      <c r="H152" s="12"/>
    </row>
    <row r="153" spans="7:8" x14ac:dyDescent="0.35">
      <c r="G153" s="12"/>
      <c r="H153" s="12"/>
    </row>
    <row r="154" spans="7:8" x14ac:dyDescent="0.35">
      <c r="G154" s="12"/>
      <c r="H154" s="12"/>
    </row>
    <row r="155" spans="7:8" x14ac:dyDescent="0.35">
      <c r="G155" s="12"/>
      <c r="H155" s="12"/>
    </row>
    <row r="156" spans="7:8" x14ac:dyDescent="0.35">
      <c r="G156" s="12"/>
      <c r="H156" s="12"/>
    </row>
    <row r="157" spans="7:8" x14ac:dyDescent="0.35">
      <c r="G157" s="12"/>
      <c r="H157" s="12"/>
    </row>
    <row r="158" spans="7:8" x14ac:dyDescent="0.35">
      <c r="G158" s="12"/>
      <c r="H158" s="12"/>
    </row>
    <row r="159" spans="7:8" x14ac:dyDescent="0.35">
      <c r="G159" s="12"/>
      <c r="H159" s="12"/>
    </row>
    <row r="160" spans="7:8" x14ac:dyDescent="0.35">
      <c r="G160" s="12"/>
      <c r="H160" s="12"/>
    </row>
    <row r="161" spans="7:8" x14ac:dyDescent="0.35">
      <c r="G161" s="12"/>
      <c r="H161" s="12"/>
    </row>
    <row r="162" spans="7:8" x14ac:dyDescent="0.35">
      <c r="G162" s="12"/>
      <c r="H162" s="12"/>
    </row>
    <row r="163" spans="7:8" x14ac:dyDescent="0.35">
      <c r="G163" s="12"/>
      <c r="H163" s="12"/>
    </row>
    <row r="164" spans="7:8" x14ac:dyDescent="0.35">
      <c r="G164" s="12"/>
      <c r="H164" s="12"/>
    </row>
    <row r="165" spans="7:8" x14ac:dyDescent="0.35">
      <c r="G165" s="12"/>
      <c r="H165" s="12"/>
    </row>
    <row r="166" spans="7:8" x14ac:dyDescent="0.35">
      <c r="G166" s="12"/>
      <c r="H166" s="12"/>
    </row>
    <row r="167" spans="7:8" x14ac:dyDescent="0.35">
      <c r="G167" s="12"/>
      <c r="H167" s="12"/>
    </row>
    <row r="168" spans="7:8" x14ac:dyDescent="0.35">
      <c r="G168" s="12"/>
      <c r="H168" s="12"/>
    </row>
    <row r="169" spans="7:8" x14ac:dyDescent="0.35">
      <c r="G169" s="12"/>
      <c r="H169" s="12"/>
    </row>
    <row r="170" spans="7:8" x14ac:dyDescent="0.35">
      <c r="G170" s="12"/>
      <c r="H170" s="12"/>
    </row>
    <row r="171" spans="7:8" x14ac:dyDescent="0.35">
      <c r="G171" s="12"/>
      <c r="H171" s="12"/>
    </row>
    <row r="172" spans="7:8" x14ac:dyDescent="0.35">
      <c r="G172" s="12"/>
      <c r="H172" s="12"/>
    </row>
    <row r="173" spans="7:8" x14ac:dyDescent="0.35">
      <c r="G173" s="12"/>
      <c r="H173" s="12"/>
    </row>
  </sheetData>
  <sheetProtection selectLockedCells="1"/>
  <mergeCells count="20">
    <mergeCell ref="B49:C49"/>
    <mergeCell ref="B56:C56"/>
    <mergeCell ref="B42:C42"/>
    <mergeCell ref="B63:C63"/>
    <mergeCell ref="B22:C22"/>
    <mergeCell ref="B32:C32"/>
    <mergeCell ref="C2:L2"/>
    <mergeCell ref="B8:C8"/>
    <mergeCell ref="B14:C14"/>
    <mergeCell ref="E8:F8"/>
    <mergeCell ref="B6:F6"/>
    <mergeCell ref="J8:K8"/>
    <mergeCell ref="J58:K58"/>
    <mergeCell ref="J6:K6"/>
    <mergeCell ref="E33:F33"/>
    <mergeCell ref="J42:K42"/>
    <mergeCell ref="J49:K49"/>
    <mergeCell ref="J24:K24"/>
    <mergeCell ref="J32:K32"/>
    <mergeCell ref="J15:K15"/>
  </mergeCells>
  <phoneticPr fontId="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 FLOREZ</dc:creator>
  <cp:lastModifiedBy>Jhon Jaime</cp:lastModifiedBy>
  <dcterms:created xsi:type="dcterms:W3CDTF">2023-05-22T20:01:28Z</dcterms:created>
  <dcterms:modified xsi:type="dcterms:W3CDTF">2024-11-22T12:47:21Z</dcterms:modified>
</cp:coreProperties>
</file>