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5.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6.xml" ContentType="application/vnd.openxmlformats-officedocument.drawing+xml"/>
  <Override PartName="/xl/drawings/drawing7.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8.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9.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10.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11.xml" ContentType="application/vnd.openxmlformats-officedocument.drawing+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12.xml" ContentType="application/vnd.openxmlformats-officedocument.drawing+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drawings/drawing13.xml" ContentType="application/vnd.openxmlformats-officedocument.drawing+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drawings/drawing14.xml" ContentType="application/vnd.openxmlformats-officedocument.drawing+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drawings/drawing15.xml" ContentType="application/vnd.openxmlformats-officedocument.drawing+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drawings/drawing1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G:\Mi unidad\2024\1. SGC\PROC LABORAT ANA AGUAS\7.2 MÉT - SELEC, VERIF VALID\FORMATOS PARA REG\"/>
    </mc:Choice>
  </mc:AlternateContent>
  <xr:revisionPtr revIDLastSave="0" documentId="13_ncr:1_{763B02F4-F9C9-45DB-A48E-C890FC5C0844}" xr6:coauthVersionLast="36" xr6:coauthVersionMax="36" xr10:uidLastSave="{00000000-0000-0000-0000-000000000000}"/>
  <workbookProtection workbookAlgorithmName="SHA-512" workbookHashValue="5Jm1VKelsF8oD9PSO3Ld/UTO/Zs7Kc4M7qrL2Cjrp/ZcsuISlQmxbg8OflUjZMR6xevt9MKlxhAk8vrf5eby9g==" workbookSaltValue="1zLwu7VRgO9nfqVHnHkOqA==" workbookSpinCount="100000" lockStructure="1"/>
  <bookViews>
    <workbookView xWindow="-110" yWindow="-110" windowWidth="23250" windowHeight="12570" firstSheet="13" activeTab="15" xr2:uid="{00000000-000D-0000-FFFF-FFFF00000000}"/>
  </bookViews>
  <sheets>
    <sheet name="Infomación General" sheetId="14" r:id="rId1"/>
    <sheet name="Curvas" sheetId="1" r:id="rId2"/>
    <sheet name="Anova 1" sheetId="13" r:id="rId3"/>
    <sheet name="Anova 2" sheetId="17" r:id="rId4"/>
    <sheet name="Anova 3" sheetId="16" r:id="rId5"/>
    <sheet name="Sensibilidad" sheetId="12" r:id="rId6"/>
    <sheet name="LDI" sheetId="18" r:id="rId7"/>
    <sheet name="MRL" sheetId="3" r:id="rId8"/>
    <sheet name="Estándares" sheetId="4" r:id="rId9"/>
    <sheet name="Superficial" sheetId="5" r:id="rId10"/>
    <sheet name="Subterránea" sheetId="6" r:id="rId11"/>
    <sheet name="Residual" sheetId="7" r:id="rId12"/>
    <sheet name="Potable" sheetId="8" r:id="rId13"/>
    <sheet name="Lluvia" sheetId="9" r:id="rId14"/>
    <sheet name="Marina" sheetId="11" r:id="rId15"/>
    <sheet name="ANÁLISIS DE RESULTADOS" sheetId="15" r:id="rId16"/>
  </sheets>
  <externalReferences>
    <externalReference r:id="rId17"/>
    <externalReference r:id="rId18"/>
    <externalReference r:id="rId19"/>
  </externalReferences>
  <definedNames>
    <definedName name="_xlnm.Print_Area" localSheetId="0">'Infomación General'!$A$1:$P$77</definedName>
    <definedName name="student" localSheetId="6">'[1]Anova 1'!#REF!</definedName>
    <definedName name="student">'Anova 1'!#REF!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24" i="18" l="1"/>
  <c r="D23" i="18"/>
  <c r="D22" i="18"/>
  <c r="D32" i="18" s="1"/>
  <c r="D20" i="18"/>
  <c r="D33" i="18" s="1"/>
  <c r="D19" i="18"/>
  <c r="Q18" i="18"/>
  <c r="F18" i="18"/>
  <c r="Q17" i="18"/>
  <c r="F17" i="18"/>
  <c r="Q16" i="18"/>
  <c r="R16" i="18" s="1"/>
  <c r="F16" i="18"/>
  <c r="Q15" i="18"/>
  <c r="F15" i="18"/>
  <c r="Q14" i="18"/>
  <c r="F14" i="18"/>
  <c r="Q13" i="18"/>
  <c r="R13" i="18" s="1"/>
  <c r="F13" i="18"/>
  <c r="Q12" i="18"/>
  <c r="R12" i="18" s="1"/>
  <c r="F12" i="18"/>
  <c r="Q11" i="18"/>
  <c r="R11" i="18" s="1"/>
  <c r="F11" i="18"/>
  <c r="F10" i="18"/>
  <c r="F9" i="18"/>
  <c r="G9" i="18" l="1"/>
  <c r="G11" i="18"/>
  <c r="G12" i="18"/>
  <c r="D25" i="18"/>
  <c r="G15" i="18"/>
  <c r="G16" i="18"/>
  <c r="G18" i="18"/>
  <c r="R15" i="18"/>
  <c r="D35" i="18"/>
  <c r="G13" i="18"/>
  <c r="G17" i="18"/>
  <c r="G14" i="18"/>
  <c r="G10" i="18"/>
  <c r="R14" i="18"/>
  <c r="R19" i="18" s="1"/>
  <c r="S15" i="18" s="1"/>
  <c r="D34" i="18"/>
  <c r="D30" i="18"/>
  <c r="D21" i="18"/>
  <c r="H17" i="18" l="1"/>
  <c r="H16" i="18"/>
  <c r="H12" i="18"/>
  <c r="H9" i="18"/>
  <c r="H10" i="18"/>
  <c r="H14" i="18"/>
  <c r="H11" i="18"/>
  <c r="H13" i="18"/>
  <c r="H18" i="18"/>
  <c r="H15" i="18"/>
  <c r="S13" i="18"/>
  <c r="S17" i="18"/>
  <c r="S16" i="18"/>
  <c r="S12" i="18"/>
  <c r="S18" i="18"/>
  <c r="S11" i="18"/>
  <c r="S14" i="18"/>
  <c r="D29" i="18" l="1"/>
  <c r="D31" i="18" s="1"/>
  <c r="U33" i="16" l="1"/>
  <c r="V33" i="16" s="1"/>
  <c r="U32" i="16"/>
  <c r="V32" i="16" s="1"/>
  <c r="U31" i="16"/>
  <c r="V31" i="16" s="1"/>
  <c r="U30" i="16"/>
  <c r="V30" i="16" s="1"/>
  <c r="U29" i="16"/>
  <c r="V29" i="16" s="1"/>
  <c r="V28" i="16"/>
  <c r="U28" i="16"/>
  <c r="U27" i="16"/>
  <c r="V27" i="16" s="1"/>
  <c r="U26" i="16"/>
  <c r="V26" i="16" s="1"/>
  <c r="U25" i="16"/>
  <c r="V25" i="16" s="1"/>
  <c r="U24" i="16"/>
  <c r="V24" i="16" s="1"/>
  <c r="U23" i="16"/>
  <c r="V23" i="16" s="1"/>
  <c r="U21" i="16"/>
  <c r="V21" i="16" s="1"/>
  <c r="U20" i="16"/>
  <c r="V20" i="16" s="1"/>
  <c r="D20" i="16"/>
  <c r="C20" i="16"/>
  <c r="U19" i="16"/>
  <c r="V19" i="16" s="1"/>
  <c r="D19" i="16"/>
  <c r="C19" i="16"/>
  <c r="U18" i="16"/>
  <c r="V18" i="16" s="1"/>
  <c r="D18" i="16"/>
  <c r="C18" i="16"/>
  <c r="C24" i="16" s="1"/>
  <c r="C25" i="16" s="1"/>
  <c r="E17" i="16"/>
  <c r="E16" i="16"/>
  <c r="E15" i="16"/>
  <c r="E14" i="16"/>
  <c r="E13" i="16"/>
  <c r="E12" i="16"/>
  <c r="E11" i="16"/>
  <c r="E10" i="16"/>
  <c r="E9" i="16"/>
  <c r="E8" i="16"/>
  <c r="T25" i="17"/>
  <c r="U25" i="17" s="1"/>
  <c r="T24" i="17"/>
  <c r="U24" i="17" s="1"/>
  <c r="T23" i="17"/>
  <c r="U23" i="17" s="1"/>
  <c r="T22" i="17"/>
  <c r="U22" i="17" s="1"/>
  <c r="T21" i="17"/>
  <c r="U21" i="17" s="1"/>
  <c r="T20" i="17"/>
  <c r="U20" i="17" s="1"/>
  <c r="D20" i="17"/>
  <c r="C23" i="17" s="1"/>
  <c r="C20" i="17"/>
  <c r="C22" i="17" s="1"/>
  <c r="T19" i="17"/>
  <c r="D19" i="17"/>
  <c r="C19" i="17"/>
  <c r="T18" i="17"/>
  <c r="D18" i="17"/>
  <c r="C18" i="17"/>
  <c r="T17" i="17"/>
  <c r="U17" i="17" s="1"/>
  <c r="C24" i="17" l="1"/>
  <c r="C22" i="16"/>
  <c r="C21" i="16"/>
  <c r="C21" i="17"/>
  <c r="C25" i="17" s="1"/>
  <c r="C26" i="17" s="1"/>
  <c r="U19" i="17"/>
  <c r="U18" i="17"/>
  <c r="W24" i="17" s="1"/>
  <c r="C27" i="17" l="1"/>
  <c r="C23" i="16"/>
  <c r="C26" i="16" s="1"/>
  <c r="V25" i="17"/>
  <c r="V17" i="17"/>
  <c r="V24" i="17"/>
  <c r="V22" i="17"/>
  <c r="V20" i="17"/>
  <c r="V23" i="17"/>
  <c r="V21" i="17"/>
  <c r="V19" i="17"/>
  <c r="V18" i="17"/>
  <c r="T20" i="13" l="1"/>
  <c r="U20" i="13" s="1"/>
  <c r="T21" i="13"/>
  <c r="U21" i="13" s="1"/>
  <c r="C22" i="13"/>
  <c r="D22" i="13"/>
  <c r="T22" i="13"/>
  <c r="U22" i="13"/>
  <c r="C23" i="13"/>
  <c r="D23" i="13"/>
  <c r="T23" i="13"/>
  <c r="U23" i="13" s="1"/>
  <c r="C24" i="13"/>
  <c r="D24" i="13"/>
  <c r="T24" i="13"/>
  <c r="U24" i="13"/>
  <c r="T25" i="13"/>
  <c r="U25" i="13"/>
  <c r="T26" i="13"/>
  <c r="U26" i="13" s="1"/>
  <c r="T27" i="13"/>
  <c r="U27" i="13"/>
  <c r="T28" i="13"/>
  <c r="U28" i="13"/>
  <c r="T29" i="13"/>
  <c r="U29" i="13" s="1"/>
  <c r="T30" i="13"/>
  <c r="U30" i="13"/>
  <c r="T31" i="13"/>
  <c r="U31" i="13"/>
  <c r="T32" i="13"/>
  <c r="U32" i="13" s="1"/>
  <c r="T33" i="13"/>
  <c r="U33" i="13" s="1"/>
  <c r="T34" i="13"/>
  <c r="U34" i="13"/>
  <c r="T35" i="13"/>
  <c r="U35" i="13"/>
  <c r="T36" i="13"/>
  <c r="U36" i="13" s="1"/>
  <c r="C27" i="13" l="1"/>
  <c r="C28" i="13" s="1"/>
  <c r="E19" i="11"/>
  <c r="D19" i="11"/>
  <c r="E19" i="9"/>
  <c r="D19" i="9"/>
  <c r="E19" i="8"/>
  <c r="D14" i="12"/>
  <c r="G22" i="3"/>
  <c r="F22" i="3"/>
  <c r="E22" i="3"/>
  <c r="D22" i="3"/>
  <c r="F22" i="4"/>
  <c r="E22" i="4"/>
  <c r="D22" i="4"/>
  <c r="E19" i="7"/>
  <c r="E19" i="6"/>
  <c r="E19" i="5"/>
  <c r="D19" i="5"/>
  <c r="D19" i="6"/>
  <c r="D19" i="7"/>
  <c r="D19" i="8"/>
  <c r="C25" i="13" l="1"/>
  <c r="C26" i="13" s="1"/>
  <c r="C29" i="13" s="1"/>
  <c r="K24" i="11" l="1"/>
  <c r="E23" i="11"/>
  <c r="D23" i="11"/>
  <c r="E22" i="11"/>
  <c r="D22" i="11"/>
  <c r="E21" i="11"/>
  <c r="D21" i="11"/>
  <c r="E18" i="11"/>
  <c r="D18" i="11"/>
  <c r="I24" i="11" s="1"/>
  <c r="K24" i="9"/>
  <c r="E23" i="9"/>
  <c r="D23" i="9"/>
  <c r="E22" i="9"/>
  <c r="D22" i="9"/>
  <c r="E21" i="9"/>
  <c r="D21" i="9"/>
  <c r="D26" i="9" s="1"/>
  <c r="E18" i="9"/>
  <c r="L17" i="9" s="1"/>
  <c r="D18" i="9"/>
  <c r="I24" i="9" s="1"/>
  <c r="K24" i="8"/>
  <c r="E23" i="8"/>
  <c r="D23" i="8"/>
  <c r="E22" i="8"/>
  <c r="D22" i="8"/>
  <c r="E21" i="8"/>
  <c r="D21" i="8"/>
  <c r="E18" i="8"/>
  <c r="L17" i="8" s="1"/>
  <c r="D18" i="8"/>
  <c r="K24" i="7"/>
  <c r="E23" i="7"/>
  <c r="D23" i="7"/>
  <c r="E22" i="7"/>
  <c r="D22" i="7"/>
  <c r="E21" i="7"/>
  <c r="D21" i="7"/>
  <c r="E18" i="7"/>
  <c r="J24" i="7" s="1"/>
  <c r="D18" i="7"/>
  <c r="I24" i="7" s="1"/>
  <c r="K24" i="6"/>
  <c r="E23" i="6"/>
  <c r="D23" i="6"/>
  <c r="E22" i="6"/>
  <c r="D22" i="6"/>
  <c r="E21" i="6"/>
  <c r="D21" i="6"/>
  <c r="E18" i="6"/>
  <c r="J24" i="6" s="1"/>
  <c r="D18" i="6"/>
  <c r="E21" i="5"/>
  <c r="E26" i="5" s="1"/>
  <c r="D21" i="5"/>
  <c r="D26" i="5" s="1"/>
  <c r="E25" i="4"/>
  <c r="E30" i="4" s="1"/>
  <c r="F25" i="4"/>
  <c r="F30" i="4" s="1"/>
  <c r="D25" i="4"/>
  <c r="D30" i="4" s="1"/>
  <c r="E25" i="3"/>
  <c r="E30" i="3" s="1"/>
  <c r="F25" i="3"/>
  <c r="F30" i="3" s="1"/>
  <c r="G25" i="3"/>
  <c r="G30" i="3" s="1"/>
  <c r="D25" i="3"/>
  <c r="D30" i="3" s="1"/>
  <c r="D16" i="12"/>
  <c r="G15" i="9" l="1"/>
  <c r="L15" i="6"/>
  <c r="E24" i="6"/>
  <c r="L9" i="8"/>
  <c r="E24" i="8"/>
  <c r="L15" i="8"/>
  <c r="G9" i="7"/>
  <c r="G11" i="8"/>
  <c r="G12" i="8"/>
  <c r="E24" i="9"/>
  <c r="G15" i="8"/>
  <c r="E20" i="8"/>
  <c r="J24" i="8"/>
  <c r="G8" i="7"/>
  <c r="G16" i="8"/>
  <c r="G13" i="8"/>
  <c r="G8" i="8"/>
  <c r="L16" i="8"/>
  <c r="G9" i="9"/>
  <c r="G9" i="8"/>
  <c r="G13" i="9"/>
  <c r="L12" i="9"/>
  <c r="E27" i="11"/>
  <c r="E26" i="11"/>
  <c r="J24" i="9"/>
  <c r="E29" i="9" s="1"/>
  <c r="L8" i="7"/>
  <c r="E27" i="7"/>
  <c r="E26" i="7"/>
  <c r="L8" i="8"/>
  <c r="L12" i="8"/>
  <c r="G17" i="8"/>
  <c r="E27" i="8"/>
  <c r="E26" i="8"/>
  <c r="L8" i="9"/>
  <c r="G14" i="9"/>
  <c r="E20" i="9"/>
  <c r="E27" i="6"/>
  <c r="E26" i="6"/>
  <c r="G13" i="7"/>
  <c r="L13" i="8"/>
  <c r="L16" i="9"/>
  <c r="E27" i="9"/>
  <c r="E26" i="9"/>
  <c r="G14" i="8"/>
  <c r="L14" i="8"/>
  <c r="G10" i="9"/>
  <c r="G17" i="9"/>
  <c r="L12" i="7"/>
  <c r="G10" i="8"/>
  <c r="G11" i="9"/>
  <c r="D27" i="6"/>
  <c r="D26" i="6"/>
  <c r="D27" i="7"/>
  <c r="D26" i="7"/>
  <c r="D27" i="8"/>
  <c r="D26" i="8"/>
  <c r="D20" i="9"/>
  <c r="I15" i="9"/>
  <c r="D27" i="9"/>
  <c r="F14" i="9"/>
  <c r="F10" i="9"/>
  <c r="I11" i="9"/>
  <c r="D24" i="9"/>
  <c r="D27" i="11"/>
  <c r="D26" i="11"/>
  <c r="D20" i="11"/>
  <c r="E24" i="11"/>
  <c r="L17" i="11"/>
  <c r="J24" i="11"/>
  <c r="E29" i="11" s="1"/>
  <c r="G9" i="11"/>
  <c r="E20" i="11"/>
  <c r="L11" i="11"/>
  <c r="L15" i="11"/>
  <c r="G13" i="11"/>
  <c r="G17" i="11"/>
  <c r="F17" i="11"/>
  <c r="D24" i="11"/>
  <c r="F9" i="11"/>
  <c r="I10" i="11"/>
  <c r="F13" i="11"/>
  <c r="I14" i="11"/>
  <c r="L8" i="11"/>
  <c r="F10" i="11"/>
  <c r="I11" i="11"/>
  <c r="L12" i="11"/>
  <c r="F14" i="11"/>
  <c r="I15" i="11"/>
  <c r="L16" i="11"/>
  <c r="G11" i="11"/>
  <c r="G15" i="11"/>
  <c r="G10" i="11"/>
  <c r="G14" i="11"/>
  <c r="F8" i="11"/>
  <c r="I9" i="11"/>
  <c r="L10" i="11"/>
  <c r="F12" i="11"/>
  <c r="I13" i="11"/>
  <c r="L14" i="11"/>
  <c r="F16" i="11"/>
  <c r="I17" i="11"/>
  <c r="G8" i="11"/>
  <c r="G12" i="11"/>
  <c r="G16" i="11"/>
  <c r="I8" i="11"/>
  <c r="L9" i="11"/>
  <c r="F11" i="11"/>
  <c r="I12" i="11"/>
  <c r="L13" i="11"/>
  <c r="F15" i="11"/>
  <c r="I16" i="11"/>
  <c r="F9" i="9"/>
  <c r="I10" i="9"/>
  <c r="L11" i="9"/>
  <c r="F13" i="9"/>
  <c r="I14" i="9"/>
  <c r="L15" i="9"/>
  <c r="F17" i="9"/>
  <c r="F8" i="9"/>
  <c r="I9" i="9"/>
  <c r="L10" i="9"/>
  <c r="F12" i="9"/>
  <c r="I13" i="9"/>
  <c r="L14" i="9"/>
  <c r="F16" i="9"/>
  <c r="I17" i="9"/>
  <c r="G8" i="9"/>
  <c r="G12" i="9"/>
  <c r="G16" i="9"/>
  <c r="I8" i="9"/>
  <c r="L9" i="9"/>
  <c r="F11" i="9"/>
  <c r="I12" i="9"/>
  <c r="L13" i="9"/>
  <c r="F15" i="9"/>
  <c r="I16" i="9"/>
  <c r="I17" i="8"/>
  <c r="D24" i="8"/>
  <c r="I11" i="8"/>
  <c r="I15" i="8"/>
  <c r="F15" i="8"/>
  <c r="D20" i="8"/>
  <c r="I8" i="8"/>
  <c r="I12" i="8"/>
  <c r="F10" i="8"/>
  <c r="F11" i="8"/>
  <c r="I16" i="8"/>
  <c r="I24" i="8"/>
  <c r="F14" i="8"/>
  <c r="F9" i="8"/>
  <c r="I10" i="8"/>
  <c r="L11" i="8"/>
  <c r="F13" i="8"/>
  <c r="I14" i="8"/>
  <c r="F17" i="8"/>
  <c r="F8" i="8"/>
  <c r="I9" i="8"/>
  <c r="L10" i="8"/>
  <c r="F12" i="8"/>
  <c r="I13" i="8"/>
  <c r="F16" i="8"/>
  <c r="G15" i="7"/>
  <c r="L16" i="7"/>
  <c r="L17" i="7"/>
  <c r="G17" i="7"/>
  <c r="G11" i="7"/>
  <c r="E24" i="7"/>
  <c r="E20" i="7"/>
  <c r="D20" i="7"/>
  <c r="D24" i="7"/>
  <c r="F14" i="7"/>
  <c r="F10" i="7"/>
  <c r="I15" i="7"/>
  <c r="I11" i="7"/>
  <c r="E29" i="7"/>
  <c r="G10" i="7"/>
  <c r="G14" i="7"/>
  <c r="F9" i="7"/>
  <c r="I10" i="7"/>
  <c r="L11" i="7"/>
  <c r="F13" i="7"/>
  <c r="I14" i="7"/>
  <c r="L15" i="7"/>
  <c r="F17" i="7"/>
  <c r="F8" i="7"/>
  <c r="I9" i="7"/>
  <c r="L10" i="7"/>
  <c r="F12" i="7"/>
  <c r="I13" i="7"/>
  <c r="L14" i="7"/>
  <c r="F16" i="7"/>
  <c r="I17" i="7"/>
  <c r="G12" i="7"/>
  <c r="G16" i="7"/>
  <c r="I8" i="7"/>
  <c r="L9" i="7"/>
  <c r="F11" i="7"/>
  <c r="I12" i="7"/>
  <c r="L13" i="7"/>
  <c r="F15" i="7"/>
  <c r="I16" i="7"/>
  <c r="G16" i="6"/>
  <c r="L8" i="6"/>
  <c r="G17" i="6"/>
  <c r="L17" i="6"/>
  <c r="L14" i="6"/>
  <c r="G15" i="6"/>
  <c r="G11" i="6"/>
  <c r="L12" i="6"/>
  <c r="G9" i="6"/>
  <c r="G13" i="6"/>
  <c r="L9" i="6"/>
  <c r="L13" i="6"/>
  <c r="G10" i="6"/>
  <c r="E20" i="6"/>
  <c r="G8" i="6"/>
  <c r="G12" i="6"/>
  <c r="L16" i="6"/>
  <c r="I17" i="6"/>
  <c r="F11" i="6"/>
  <c r="F14" i="6"/>
  <c r="I15" i="6"/>
  <c r="F10" i="6"/>
  <c r="D24" i="6"/>
  <c r="I11" i="6"/>
  <c r="D20" i="6"/>
  <c r="I12" i="6"/>
  <c r="F15" i="6"/>
  <c r="I8" i="6"/>
  <c r="I16" i="6"/>
  <c r="I24" i="6"/>
  <c r="E29" i="6" s="1"/>
  <c r="G14" i="6"/>
  <c r="F9" i="6"/>
  <c r="I10" i="6"/>
  <c r="L11" i="6"/>
  <c r="F13" i="6"/>
  <c r="I14" i="6"/>
  <c r="F17" i="6"/>
  <c r="F8" i="6"/>
  <c r="I9" i="6"/>
  <c r="L10" i="6"/>
  <c r="F12" i="6"/>
  <c r="I13" i="6"/>
  <c r="F16" i="6"/>
  <c r="J10" i="8" l="1"/>
  <c r="J11" i="8"/>
  <c r="J17" i="8"/>
  <c r="J8" i="8"/>
  <c r="J12" i="8"/>
  <c r="J13" i="8"/>
  <c r="J15" i="8"/>
  <c r="J14" i="8"/>
  <c r="J16" i="8"/>
  <c r="J9" i="8"/>
  <c r="J9" i="6"/>
  <c r="J11" i="6"/>
  <c r="J15" i="6"/>
  <c r="J12" i="6"/>
  <c r="J13" i="6"/>
  <c r="J17" i="6"/>
  <c r="J8" i="6"/>
  <c r="J14" i="6"/>
  <c r="J10" i="6"/>
  <c r="J16" i="6"/>
  <c r="M11" i="8"/>
  <c r="M12" i="8"/>
  <c r="M13" i="8"/>
  <c r="M14" i="8"/>
  <c r="M17" i="8"/>
  <c r="M15" i="8"/>
  <c r="M16" i="8"/>
  <c r="M9" i="8"/>
  <c r="M10" i="8"/>
  <c r="M8" i="8"/>
  <c r="M13" i="6"/>
  <c r="M14" i="6"/>
  <c r="M9" i="6"/>
  <c r="M11" i="6"/>
  <c r="M15" i="6"/>
  <c r="M16" i="6"/>
  <c r="M17" i="6"/>
  <c r="M10" i="6"/>
  <c r="M8" i="6"/>
  <c r="M12" i="6"/>
  <c r="E25" i="6" s="1"/>
  <c r="E28" i="6" s="1"/>
  <c r="J15" i="7"/>
  <c r="J16" i="7"/>
  <c r="J14" i="7"/>
  <c r="J9" i="7"/>
  <c r="J17" i="7"/>
  <c r="J10" i="7"/>
  <c r="J8" i="7"/>
  <c r="J11" i="7"/>
  <c r="J12" i="7"/>
  <c r="J13" i="7"/>
  <c r="M12" i="11"/>
  <c r="M13" i="11"/>
  <c r="M9" i="11"/>
  <c r="M14" i="11"/>
  <c r="M15" i="11"/>
  <c r="M16" i="11"/>
  <c r="M17" i="11"/>
  <c r="M10" i="11"/>
  <c r="M8" i="11"/>
  <c r="M11" i="11"/>
  <c r="M16" i="9"/>
  <c r="M9" i="9"/>
  <c r="M17" i="9"/>
  <c r="M10" i="9"/>
  <c r="M8" i="9"/>
  <c r="M13" i="9"/>
  <c r="M11" i="9"/>
  <c r="M12" i="9"/>
  <c r="M14" i="9"/>
  <c r="M15" i="9"/>
  <c r="M16" i="7"/>
  <c r="M9" i="7"/>
  <c r="M17" i="7"/>
  <c r="M13" i="7"/>
  <c r="M10" i="7"/>
  <c r="M8" i="7"/>
  <c r="M11" i="7"/>
  <c r="M12" i="7"/>
  <c r="M15" i="7"/>
  <c r="M14" i="7"/>
  <c r="J14" i="9"/>
  <c r="J15" i="9"/>
  <c r="J11" i="9"/>
  <c r="J16" i="9"/>
  <c r="J9" i="9"/>
  <c r="J17" i="9"/>
  <c r="J10" i="9"/>
  <c r="J8" i="9"/>
  <c r="J12" i="9"/>
  <c r="J13" i="9"/>
  <c r="J9" i="11"/>
  <c r="J10" i="11"/>
  <c r="J8" i="11"/>
  <c r="J11" i="11"/>
  <c r="J12" i="11"/>
  <c r="J13" i="11"/>
  <c r="J15" i="11"/>
  <c r="J14" i="11"/>
  <c r="J16" i="11"/>
  <c r="J17" i="11"/>
  <c r="E29" i="8"/>
  <c r="E25" i="9"/>
  <c r="E28" i="9" s="1"/>
  <c r="E25" i="7" l="1"/>
  <c r="E28" i="7" s="1"/>
  <c r="E25" i="8"/>
  <c r="E28" i="8" s="1"/>
  <c r="D25" i="9"/>
  <c r="D28" i="9" s="1"/>
  <c r="E25" i="11"/>
  <c r="E28" i="11" s="1"/>
  <c r="D25" i="11"/>
  <c r="D28" i="11" s="1"/>
  <c r="D25" i="8"/>
  <c r="D28" i="8" s="1"/>
  <c r="D25" i="7"/>
  <c r="D28" i="7" s="1"/>
  <c r="D25" i="6"/>
  <c r="D28" i="6" s="1"/>
  <c r="E27" i="5"/>
  <c r="D27" i="5"/>
  <c r="D20" i="12" l="1"/>
  <c r="D18" i="12"/>
  <c r="D17" i="12"/>
  <c r="D13" i="12"/>
  <c r="D19" i="12" l="1"/>
  <c r="D15" i="12"/>
  <c r="F32" i="4"/>
  <c r="E32" i="4"/>
  <c r="D32" i="4"/>
  <c r="G32" i="3"/>
  <c r="F32" i="3"/>
  <c r="E32" i="3"/>
  <c r="D32" i="3"/>
  <c r="Q10" i="1" l="1"/>
  <c r="Q11" i="1"/>
  <c r="Q12" i="1"/>
  <c r="Q13" i="1"/>
  <c r="Q14" i="1"/>
  <c r="Q15" i="1"/>
  <c r="Q16" i="1"/>
  <c r="Q17" i="1"/>
  <c r="Q18" i="1"/>
  <c r="Q19" i="1"/>
  <c r="Q9" i="1"/>
  <c r="P10" i="1"/>
  <c r="P11" i="1"/>
  <c r="P12" i="1"/>
  <c r="P13" i="1"/>
  <c r="O13" i="1" s="1"/>
  <c r="P14" i="1"/>
  <c r="O14" i="1" s="1"/>
  <c r="P15" i="1"/>
  <c r="P16" i="1"/>
  <c r="P17" i="1"/>
  <c r="P18" i="1"/>
  <c r="P19" i="1"/>
  <c r="P9" i="1"/>
  <c r="K24" i="5"/>
  <c r="O19" i="1" l="1"/>
  <c r="O18" i="1"/>
  <c r="O12" i="1"/>
  <c r="O11" i="1"/>
  <c r="O10" i="1"/>
  <c r="O17" i="1"/>
  <c r="O16" i="1"/>
  <c r="O15" i="1"/>
  <c r="O9" i="1"/>
  <c r="E23" i="5"/>
  <c r="D23" i="5"/>
  <c r="E22" i="5"/>
  <c r="D22" i="5"/>
  <c r="E18" i="5"/>
  <c r="J24" i="5" s="1"/>
  <c r="D18" i="5"/>
  <c r="I24" i="5" s="1"/>
  <c r="F27" i="4"/>
  <c r="E27" i="4"/>
  <c r="D27" i="4"/>
  <c r="F26" i="4"/>
  <c r="E26" i="4"/>
  <c r="D26" i="4"/>
  <c r="F21" i="4"/>
  <c r="F24" i="4" s="1"/>
  <c r="E21" i="4"/>
  <c r="E24" i="4" s="1"/>
  <c r="D21" i="4"/>
  <c r="D24" i="4" s="1"/>
  <c r="D24" i="5" l="1"/>
  <c r="E20" i="5"/>
  <c r="E29" i="5"/>
  <c r="F14" i="5"/>
  <c r="G8" i="5"/>
  <c r="F15" i="5"/>
  <c r="G15" i="5"/>
  <c r="E24" i="5"/>
  <c r="L10" i="5"/>
  <c r="G12" i="5"/>
  <c r="G17" i="5"/>
  <c r="N20" i="4"/>
  <c r="I12" i="4"/>
  <c r="L8" i="5"/>
  <c r="G13" i="5"/>
  <c r="I16" i="5"/>
  <c r="G10" i="5"/>
  <c r="L12" i="5"/>
  <c r="G14" i="5"/>
  <c r="F13" i="5"/>
  <c r="I11" i="5"/>
  <c r="D20" i="5"/>
  <c r="L11" i="5"/>
  <c r="L16" i="5"/>
  <c r="I9" i="5"/>
  <c r="L9" i="5"/>
  <c r="L15" i="5"/>
  <c r="F9" i="5"/>
  <c r="F10" i="5"/>
  <c r="G11" i="5"/>
  <c r="L13" i="5"/>
  <c r="F17" i="5"/>
  <c r="I8" i="5"/>
  <c r="F11" i="5"/>
  <c r="I13" i="5"/>
  <c r="L14" i="5"/>
  <c r="G16" i="5"/>
  <c r="L17" i="5"/>
  <c r="G9" i="5"/>
  <c r="I12" i="5"/>
  <c r="I17" i="5"/>
  <c r="F8" i="5"/>
  <c r="I10" i="5"/>
  <c r="F12" i="5"/>
  <c r="I14" i="5"/>
  <c r="F16" i="5"/>
  <c r="I15" i="5"/>
  <c r="N19" i="4"/>
  <c r="N17" i="4"/>
  <c r="N12" i="4"/>
  <c r="I14" i="4"/>
  <c r="I16" i="4"/>
  <c r="I20" i="4"/>
  <c r="K18" i="4"/>
  <c r="H20" i="4"/>
  <c r="F23" i="4"/>
  <c r="K14" i="4"/>
  <c r="G11" i="4"/>
  <c r="G13" i="4"/>
  <c r="N15" i="4"/>
  <c r="H18" i="4"/>
  <c r="N11" i="4"/>
  <c r="N13" i="4"/>
  <c r="H16" i="4"/>
  <c r="I18" i="4"/>
  <c r="K20" i="4"/>
  <c r="H12" i="4"/>
  <c r="K16" i="4"/>
  <c r="E28" i="4"/>
  <c r="N16" i="4"/>
  <c r="F28" i="4"/>
  <c r="G17" i="4"/>
  <c r="G15" i="4"/>
  <c r="H14" i="4"/>
  <c r="N18" i="4"/>
  <c r="G20" i="4"/>
  <c r="K12" i="4"/>
  <c r="N14" i="4"/>
  <c r="G19" i="4"/>
  <c r="Q20" i="4"/>
  <c r="D28" i="4"/>
  <c r="Q11" i="4"/>
  <c r="Q13" i="4"/>
  <c r="Q15" i="4"/>
  <c r="Q17" i="4"/>
  <c r="Q19" i="4"/>
  <c r="D23" i="4"/>
  <c r="H11" i="4"/>
  <c r="H13" i="4"/>
  <c r="H15" i="4"/>
  <c r="H17" i="4"/>
  <c r="H19" i="4"/>
  <c r="E23" i="4"/>
  <c r="I15" i="4"/>
  <c r="I17" i="4"/>
  <c r="I19" i="4"/>
  <c r="I11" i="4"/>
  <c r="I13" i="4"/>
  <c r="K11" i="4"/>
  <c r="G12" i="4"/>
  <c r="Q12" i="4"/>
  <c r="K13" i="4"/>
  <c r="G14" i="4"/>
  <c r="Q14" i="4"/>
  <c r="K15" i="4"/>
  <c r="G16" i="4"/>
  <c r="Q16" i="4"/>
  <c r="K17" i="4"/>
  <c r="G18" i="4"/>
  <c r="Q18" i="4"/>
  <c r="K19" i="4"/>
  <c r="J15" i="5" l="1"/>
  <c r="J11" i="5"/>
  <c r="J14" i="5"/>
  <c r="J16" i="5"/>
  <c r="J9" i="5"/>
  <c r="J17" i="5"/>
  <c r="J10" i="5"/>
  <c r="J8" i="5"/>
  <c r="J13" i="5"/>
  <c r="J12" i="5"/>
  <c r="O14" i="4"/>
  <c r="O18" i="4"/>
  <c r="O15" i="4"/>
  <c r="O12" i="4"/>
  <c r="O13" i="4"/>
  <c r="O16" i="4"/>
  <c r="O17" i="4"/>
  <c r="O19" i="4"/>
  <c r="O20" i="4"/>
  <c r="O11" i="4"/>
  <c r="M16" i="5"/>
  <c r="M9" i="5"/>
  <c r="M17" i="5"/>
  <c r="M10" i="5"/>
  <c r="M8" i="5"/>
  <c r="M11" i="5"/>
  <c r="M13" i="5"/>
  <c r="M12" i="5"/>
  <c r="M14" i="5"/>
  <c r="M15" i="5"/>
  <c r="L12" i="4"/>
  <c r="L20" i="4"/>
  <c r="L13" i="4"/>
  <c r="L11" i="4"/>
  <c r="L14" i="4"/>
  <c r="L16" i="4"/>
  <c r="L18" i="4"/>
  <c r="L15" i="4"/>
  <c r="L19" i="4"/>
  <c r="L17" i="4"/>
  <c r="R15" i="4"/>
  <c r="R16" i="4"/>
  <c r="R14" i="4"/>
  <c r="R17" i="4"/>
  <c r="R20" i="4"/>
  <c r="R18" i="4"/>
  <c r="R19" i="4"/>
  <c r="R12" i="4"/>
  <c r="R13" i="4"/>
  <c r="R11" i="4"/>
  <c r="F29" i="4" l="1"/>
  <c r="F31" i="4" s="1"/>
  <c r="E25" i="5"/>
  <c r="E28" i="5" s="1"/>
  <c r="D25" i="5"/>
  <c r="D28" i="5" s="1"/>
  <c r="E29" i="4"/>
  <c r="E31" i="4" s="1"/>
  <c r="D29" i="4"/>
  <c r="D31" i="4" s="1"/>
  <c r="E21" i="3"/>
  <c r="E24" i="3" s="1"/>
  <c r="F21" i="3"/>
  <c r="F24" i="3" s="1"/>
  <c r="G21" i="3"/>
  <c r="G24" i="3" s="1"/>
  <c r="E26" i="3"/>
  <c r="F26" i="3"/>
  <c r="G26" i="3"/>
  <c r="E27" i="3"/>
  <c r="F27" i="3"/>
  <c r="G27" i="3"/>
  <c r="D27" i="3"/>
  <c r="D26" i="3"/>
  <c r="D21" i="3"/>
  <c r="D24" i="3" s="1"/>
  <c r="G23" i="3" l="1"/>
  <c r="K12" i="3"/>
  <c r="K19" i="3"/>
  <c r="J12" i="3"/>
  <c r="P16" i="3"/>
  <c r="P15" i="3"/>
  <c r="I16" i="3"/>
  <c r="S15" i="3"/>
  <c r="J18" i="3"/>
  <c r="I15" i="3"/>
  <c r="J17" i="3"/>
  <c r="K14" i="3"/>
  <c r="K20" i="3"/>
  <c r="H16" i="3"/>
  <c r="H15" i="3"/>
  <c r="I17" i="3"/>
  <c r="J19" i="3"/>
  <c r="K11" i="3"/>
  <c r="K13" i="3"/>
  <c r="H20" i="3"/>
  <c r="H12" i="3"/>
  <c r="I14" i="3"/>
  <c r="J16" i="3"/>
  <c r="K18" i="3"/>
  <c r="H14" i="3"/>
  <c r="H19" i="3"/>
  <c r="I11" i="3"/>
  <c r="I13" i="3"/>
  <c r="J15" i="3"/>
  <c r="K17" i="3"/>
  <c r="P12" i="3"/>
  <c r="H18" i="3"/>
  <c r="I20" i="3"/>
  <c r="I12" i="3"/>
  <c r="J14" i="3"/>
  <c r="K16" i="3"/>
  <c r="H11" i="3"/>
  <c r="H17" i="3"/>
  <c r="I19" i="3"/>
  <c r="J11" i="3"/>
  <c r="J13" i="3"/>
  <c r="K15" i="3"/>
  <c r="H13" i="3"/>
  <c r="I18" i="3"/>
  <c r="J20" i="3"/>
  <c r="S18" i="3"/>
  <c r="P14" i="3"/>
  <c r="V13" i="3"/>
  <c r="S19" i="3"/>
  <c r="S17" i="3"/>
  <c r="V20" i="3"/>
  <c r="P17" i="3"/>
  <c r="V12" i="3"/>
  <c r="S16" i="3"/>
  <c r="V18" i="3"/>
  <c r="P11" i="3"/>
  <c r="P13" i="3"/>
  <c r="V17" i="3"/>
  <c r="P20" i="3"/>
  <c r="S14" i="3"/>
  <c r="E28" i="3"/>
  <c r="P19" i="3"/>
  <c r="S11" i="3"/>
  <c r="S13" i="3"/>
  <c r="V15" i="3"/>
  <c r="G28" i="3"/>
  <c r="P18" i="3"/>
  <c r="S20" i="3"/>
  <c r="S12" i="3"/>
  <c r="V14" i="3"/>
  <c r="V19" i="3"/>
  <c r="V16" i="3"/>
  <c r="V11" i="3"/>
  <c r="M20" i="3"/>
  <c r="E23" i="3"/>
  <c r="F23" i="3"/>
  <c r="D28" i="3"/>
  <c r="F28" i="3"/>
  <c r="M14" i="3"/>
  <c r="M18" i="3"/>
  <c r="D23" i="3"/>
  <c r="M13" i="3"/>
  <c r="M11" i="3"/>
  <c r="M15" i="3"/>
  <c r="M19" i="3"/>
  <c r="M12" i="3"/>
  <c r="M16" i="3"/>
  <c r="M17" i="3"/>
  <c r="T16" i="3" l="1"/>
  <c r="T20" i="3"/>
  <c r="T14" i="3"/>
  <c r="T17" i="3"/>
  <c r="T12" i="3"/>
  <c r="T18" i="3"/>
  <c r="T15" i="3"/>
  <c r="T19" i="3"/>
  <c r="T13" i="3"/>
  <c r="T11" i="3"/>
  <c r="N19" i="3"/>
  <c r="N12" i="3"/>
  <c r="N20" i="3"/>
  <c r="N13" i="3"/>
  <c r="N11" i="3"/>
  <c r="N18" i="3"/>
  <c r="N14" i="3"/>
  <c r="N16" i="3"/>
  <c r="N15" i="3"/>
  <c r="N17" i="3"/>
  <c r="W17" i="3"/>
  <c r="W18" i="3"/>
  <c r="W19" i="3"/>
  <c r="W12" i="3"/>
  <c r="W20" i="3"/>
  <c r="W13" i="3"/>
  <c r="W11" i="3"/>
  <c r="G29" i="3" s="1"/>
  <c r="G31" i="3" s="1"/>
  <c r="W14" i="3"/>
  <c r="W16" i="3"/>
  <c r="W15" i="3"/>
  <c r="Q12" i="3"/>
  <c r="Q14" i="3"/>
  <c r="Q13" i="3"/>
  <c r="Q15" i="3"/>
  <c r="Q11" i="3"/>
  <c r="Q16" i="3"/>
  <c r="Q17" i="3"/>
  <c r="Q18" i="3"/>
  <c r="Q19" i="3"/>
  <c r="Q20" i="3"/>
  <c r="F29" i="3"/>
  <c r="F31" i="3" s="1"/>
  <c r="E29" i="3" l="1"/>
  <c r="E31" i="3" s="1"/>
  <c r="D29" i="3"/>
  <c r="D31" i="3"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keepAlive="1" name="Consulta - Tabla1" description="Conexión a la consulta 'Tabla1' en el libro." type="5" refreshedVersion="6" background="1">
    <dbPr connection="Provider=Microsoft.Mashup.OleDb.1;Data Source=$Workbook$;Location=Tabla1;Extended Properties=&quot;&quot;" command="SELECT * FROM [Tabla1]"/>
  </connection>
</connections>
</file>

<file path=xl/sharedStrings.xml><?xml version="1.0" encoding="utf-8"?>
<sst xmlns="http://schemas.openxmlformats.org/spreadsheetml/2006/main" count="615" uniqueCount="195">
  <si>
    <t>Fecha</t>
  </si>
  <si>
    <t>Curva</t>
  </si>
  <si>
    <t>Residual</t>
  </si>
  <si>
    <t>Cumple?</t>
  </si>
  <si>
    <t>Analista:</t>
  </si>
  <si>
    <t>Respuesta</t>
  </si>
  <si>
    <t>Fecha:</t>
  </si>
  <si>
    <t>Promedio</t>
  </si>
  <si>
    <t>DesVest</t>
  </si>
  <si>
    <t>CV</t>
  </si>
  <si>
    <t>Ensayo</t>
  </si>
  <si>
    <t>Desv.Est</t>
  </si>
  <si>
    <t>CV%</t>
  </si>
  <si>
    <t>%Error</t>
  </si>
  <si>
    <t>N° Datos</t>
  </si>
  <si>
    <t>Valor Min</t>
  </si>
  <si>
    <t>Valor Max</t>
  </si>
  <si>
    <t>Intervalo</t>
  </si>
  <si>
    <t>T alto</t>
  </si>
  <si>
    <t>g libertad</t>
  </si>
  <si>
    <t>Bk</t>
  </si>
  <si>
    <t>Rechazo de datos</t>
  </si>
  <si>
    <t>Datos</t>
  </si>
  <si>
    <t>T</t>
  </si>
  <si>
    <t>T Valor absoluto</t>
  </si>
  <si>
    <t>MRL Estimado</t>
  </si>
  <si>
    <t>LDI</t>
  </si>
  <si>
    <t>Std 1</t>
  </si>
  <si>
    <t>Std 2</t>
  </si>
  <si>
    <t>Std 3</t>
  </si>
  <si>
    <t>Std 4</t>
  </si>
  <si>
    <t>Rechazo de datos 1</t>
  </si>
  <si>
    <t>T 1</t>
  </si>
  <si>
    <t>Analito:</t>
  </si>
  <si>
    <t>MRL</t>
  </si>
  <si>
    <t>Escribir "Si" o "NO" en la casilla que cumpla con los criterios de aceptación.</t>
  </si>
  <si>
    <t>NO</t>
  </si>
  <si>
    <t>Rechazo de datos 2</t>
  </si>
  <si>
    <t>T 2</t>
  </si>
  <si>
    <t>Rechazo de datos 3</t>
  </si>
  <si>
    <t>T 3</t>
  </si>
  <si>
    <t>Rechazo de datos 4</t>
  </si>
  <si>
    <t>T 4</t>
  </si>
  <si>
    <t>Distribución Normal 1</t>
  </si>
  <si>
    <t>Distribución Normal 2</t>
  </si>
  <si>
    <t>Distribución Normal 3</t>
  </si>
  <si>
    <t>Distribución Normal 4</t>
  </si>
  <si>
    <t>Std bajo</t>
  </si>
  <si>
    <t>Std alto</t>
  </si>
  <si>
    <t>Std medio (opcional)</t>
  </si>
  <si>
    <t>Si</t>
  </si>
  <si>
    <t>Pasa?</t>
  </si>
  <si>
    <t xml:space="preserve">Escribir si los estándares pasan los criterios mínimos establecidos </t>
  </si>
  <si>
    <t>Agua Superficial</t>
  </si>
  <si>
    <t>Agua Superficial + Adición</t>
  </si>
  <si>
    <t>% Recup</t>
  </si>
  <si>
    <t>*</t>
  </si>
  <si>
    <t>T crítico 95%</t>
  </si>
  <si>
    <t>Unidades:</t>
  </si>
  <si>
    <t>Volumen de muestra (mL)</t>
  </si>
  <si>
    <t>Concentración de la muestra</t>
  </si>
  <si>
    <t>Concentración de la muestra adicionada</t>
  </si>
  <si>
    <t>Volumen total (mL)</t>
  </si>
  <si>
    <t>Concentración del estándar con que se enrriquese la muestra</t>
  </si>
  <si>
    <t>Alicuota adicionada del estándar (mL)</t>
  </si>
  <si>
    <t>Agua Residual</t>
  </si>
  <si>
    <t>Agua Residual + Adición</t>
  </si>
  <si>
    <t>Agua Potable</t>
  </si>
  <si>
    <t>Agua Potable + Adición</t>
  </si>
  <si>
    <t>Agua Lluvia</t>
  </si>
  <si>
    <t>Agua Lluvia + Adición</t>
  </si>
  <si>
    <t>Las concentraciones deben estar en las mismas unidades</t>
  </si>
  <si>
    <t>Analista</t>
  </si>
  <si>
    <t>Agua Marina</t>
  </si>
  <si>
    <t>Agua Marina + Adición</t>
  </si>
  <si>
    <t>Pendientes</t>
  </si>
  <si>
    <t>Analista 1</t>
  </si>
  <si>
    <t>Analista 2</t>
  </si>
  <si>
    <t>Ensayos</t>
  </si>
  <si>
    <t xml:space="preserve">N° Datos </t>
  </si>
  <si>
    <t>DesvEst</t>
  </si>
  <si>
    <t>sp</t>
  </si>
  <si>
    <t>|t0|</t>
  </si>
  <si>
    <t>n1+n2-2</t>
  </si>
  <si>
    <t>Existen diferencias significativas?</t>
  </si>
  <si>
    <t>Grubbs</t>
  </si>
  <si>
    <t>Agua Subterranea</t>
  </si>
  <si>
    <t>Agua Subterranea + Adición</t>
  </si>
  <si>
    <t>2. Graficar cada distribución normal para evaluar las campanas de Gauss</t>
  </si>
  <si>
    <t>3. En el eje X van los datos del analito organizados de menor a mayor y en el eje Y los datos de la distribución</t>
  </si>
  <si>
    <t>2. Digitar en la casilla "T crítico 95%" el valor correspondiente a la cantidad de observaciones o datos de la columna 5% nivel de significación. Evaluar rechazo de datos.</t>
  </si>
  <si>
    <t>4. Digitar en la casilla "T crítico 95%" el valor correspondiente a la cantidad de observaciones o datos de la columna 5% nivel de significación. Evaluar rechazo de datos.</t>
  </si>
  <si>
    <t>1. Realizar las gráficas de cada curva e identificar cada regresión y coeficiente de correlación</t>
  </si>
  <si>
    <t>Verificar los signos del intercepto y la pendiente para realizar la debida multiplicación de signos.                                 No aplica para regresiones cuadráticas.</t>
  </si>
  <si>
    <t>R</t>
  </si>
  <si>
    <t>C</t>
  </si>
  <si>
    <t>Mínimo 6 datos por cada analista</t>
  </si>
  <si>
    <t>Ingresar los datos obtenidos experimentalmente en las celdas correspondientes</t>
  </si>
  <si>
    <t>Residual Regresiones Lineales = (Respuesta - Intercepto)/(Pendiente)</t>
  </si>
  <si>
    <t>Se grafica "Curva" en el eje "X" y "Respuesta" en el eje "Y".</t>
  </si>
  <si>
    <t>Residual Regresiones Cuadráticas = Se utiliza la ecuación que arroje la línea de tendencia</t>
  </si>
  <si>
    <t>Se grafica "Curva" en el eje "Y" y "Respuesta" en el eje "X".</t>
  </si>
  <si>
    <t>Unidad</t>
  </si>
  <si>
    <t>Valor</t>
  </si>
  <si>
    <t>1. Copiar los datos en sus columnas de rechazo y organizarlos de menor a mayor</t>
  </si>
  <si>
    <t>Std medio</t>
  </si>
  <si>
    <t>5. Digitar los valores de las concentraciones de los estándares en la parte superior de la tabla para realizar los cálculos de % de error utilizando el promedio de cada lote de datos.</t>
  </si>
  <si>
    <t>Agua Subterranea + Adicion</t>
  </si>
  <si>
    <t>Agua Residual + Adicion</t>
  </si>
  <si>
    <t>Agua Potable + Adicion</t>
  </si>
  <si>
    <t>Agua Lluvia + Adicion</t>
  </si>
  <si>
    <t>Agua Marina + Adicion</t>
  </si>
  <si>
    <t>TRD:</t>
  </si>
  <si>
    <t>1. IDENTIFICACIÓN</t>
  </si>
  <si>
    <t>2. INFORMACIÓN DEL EJERCICIO</t>
  </si>
  <si>
    <t>3. INFORMACIÓN DE LAS MUESTRAS A PROCESAR:</t>
  </si>
  <si>
    <t>¿APLICA RECUPERACIÓN EN LAS MATRICES?:</t>
  </si>
  <si>
    <t>Analito</t>
  </si>
  <si>
    <t xml:space="preserve">De acuerdo con los resultados obtenidos a nivel experimental, el LABORATORIO DE AGUAS DE CORPOURABÁ asegura que se aplica adecuadamente el método normalizado de análisis ________________, el cual produce resultados confiables y verificables en su aplicación rutinaria, y es adecuado para ser desarrollado en las condiciones particulares del laboratorio. 
En consecuencia de lo anterior, se aprueba su aplicación a partir de la fecha.
_____________________________________________
Firma del jefe técnico y/o de calidad del laboratorio y fecha. </t>
  </si>
  <si>
    <t>Solo pueden diligenciar este espacio el jefe técnico y/o el jefe de calidad.</t>
  </si>
  <si>
    <t>1.1. NOMBRE DE MÉTODO DE ENSAYO:</t>
  </si>
  <si>
    <t>1.2. CONSECUTIVO:</t>
  </si>
  <si>
    <t>1.3. ELABORADO POR:</t>
  </si>
  <si>
    <t>1.4. FECHA DE ELABORACIÓN:</t>
  </si>
  <si>
    <t>1.5. REVISADO POR:</t>
  </si>
  <si>
    <t>1.6. FECHA DE REVISIÓN:</t>
  </si>
  <si>
    <t>1.7. APROBADO POR:</t>
  </si>
  <si>
    <t>1.8. FECHA DE APROBACIÓN:</t>
  </si>
  <si>
    <t>2.1. MÉTODO NORMALIZADO DE REFERENCIA:</t>
  </si>
  <si>
    <t>2.2. OBJETIVOS:</t>
  </si>
  <si>
    <t>2.3. RESUMEN DE LOS FUNDAMENTOS DEL MÉTODO:</t>
  </si>
  <si>
    <t>2.4. EQUIPOS Y MATERIAL:</t>
  </si>
  <si>
    <t>2.5. REACTIVOS:</t>
  </si>
  <si>
    <t>2.6. CONDICIONES DE TRABAJO:</t>
  </si>
  <si>
    <t>2.7. PROCEDIMIENTO:</t>
  </si>
  <si>
    <t>3.1. ESTÁNDARES - FECHA DE ELABORACIÓN Y FIJACIÓN:</t>
  </si>
  <si>
    <t>3.2. SUPERFICIAL - FECHA DE TOMA Y FIJACIÓN:</t>
  </si>
  <si>
    <t>3.3. SUBTERRÁNEA - FECHA DE TOMA Y FIJACIÓN:</t>
  </si>
  <si>
    <t>3.4. RESIDUAL - FECHA DE TOMA Y FIJACIÓN:</t>
  </si>
  <si>
    <t>3.5. POTABLE - FECHA DE TOMA Y FIJACIÓN:</t>
  </si>
  <si>
    <t>3.6. LLUVIA - FECHA DE TOMA Y FIJACIÓN:</t>
  </si>
  <si>
    <t>3.7. MARINA - FECHA DE TOMA Y FIJACIÓN:</t>
  </si>
  <si>
    <t>4. ANÁLISIS DE RESULTADOS</t>
  </si>
  <si>
    <t>4.1. PRECISIÓN:</t>
  </si>
  <si>
    <t>4.2. EXACTITUD:</t>
  </si>
  <si>
    <t>4.3. RECUPERACIÓN:</t>
  </si>
  <si>
    <t>4.4. SENSIBILIDAD:</t>
  </si>
  <si>
    <t>4.5. MRL:</t>
  </si>
  <si>
    <t>4.6. INTERVALO DE TRABAJO:</t>
  </si>
  <si>
    <t>5. ACTUALIZACIONES</t>
  </si>
  <si>
    <t>Se debe solicitar permiso al jefe de área y/o jefe de calidad para realizar copias a las pestañas necesarias para los nuevos cálculos.                       Se debe escribir en la nueva pestaña "(actualización)" al lado del título original.</t>
  </si>
  <si>
    <t>5.1. FECHA - MODIFICACIÓN Y/O CAMBIO:</t>
  </si>
  <si>
    <t>5.2. FECHA - ALCANCE:</t>
  </si>
  <si>
    <t>5.3. FECHA - MATRIZ:</t>
  </si>
  <si>
    <t>6. DECLARACIÓN DE CONFORMIDAD</t>
  </si>
  <si>
    <t>R-7.2-11</t>
  </si>
  <si>
    <t>2. Realizar con la columna de "promedio" y  "Curva" la gráfica de respuesta promedio y su debida correlación. Esta podrá usarse en los cálculos quimiométricos.</t>
  </si>
  <si>
    <t>VERIFICACIÓN DE MÉTODOS DE ENSAYO</t>
  </si>
  <si>
    <t>tc</t>
  </si>
  <si>
    <t>Usa la tabla para calcular el tc para P=0.05, bajo la columna 0.025 selecciona el valor correspondiente a grados de libertad iguales al valor de "n1+n2-2".</t>
  </si>
  <si>
    <t>Observaciones</t>
  </si>
  <si>
    <t>Datos 2</t>
  </si>
  <si>
    <t>Datos 1</t>
  </si>
  <si>
    <t>COMPARACIÓN DE 2 MEDIAS EXPERIMENTALES SUPONIENDO VARIANZAS IGUALES - 1 EQUIPO</t>
  </si>
  <si>
    <t>COMPARACIÓN DE 2 MEDIAS EXPERIMENTALES SUPONIENDO VARIANZAS DIFERENTES - 1 EQUIPO</t>
  </si>
  <si>
    <t>Condición 1</t>
  </si>
  <si>
    <t>Condición 2</t>
  </si>
  <si>
    <t>Mínimo 7 datos por cada condición</t>
  </si>
  <si>
    <t>/n1</t>
  </si>
  <si>
    <t>/n2</t>
  </si>
  <si>
    <t>/n3</t>
  </si>
  <si>
    <t>n</t>
  </si>
  <si>
    <t>Usa la tabla para calcular el tc para P=0.01, bajo la columna 0.005 selecciona el valor correspondiente a grados de libertad iguales al valor de "n".</t>
  </si>
  <si>
    <t>COMPARACIÓN DE DATOS EMPAREJADOS SUPONIENDO DIFERENTES ERRORES ALEATORIOS - 2 EQUIPOS</t>
  </si>
  <si>
    <t>d</t>
  </si>
  <si>
    <t>Método 1</t>
  </si>
  <si>
    <t>Método 2</t>
  </si>
  <si>
    <t>Mínimo 10 datos por cada método</t>
  </si>
  <si>
    <t>/d</t>
  </si>
  <si>
    <t>/s</t>
  </si>
  <si>
    <t>n-1</t>
  </si>
  <si>
    <t>Usa la tabla para calcular el tc para P=0.05, bajo la columna 0.025 selecciona el valor correspondiente a grados de libertad iguales al valor de "n-1".</t>
  </si>
  <si>
    <t xml:space="preserve">VERIFICACIÓN DE MÉTODOS DE ENSAYO </t>
  </si>
  <si>
    <t>08</t>
  </si>
  <si>
    <t>1. Copiar los datos en las columnas azules.</t>
  </si>
  <si>
    <t>3. Digitar en la casilla "n" el valor correspondiente a la cantidad de lecturas de cada blanco. Digitar en la casilla "nb" la cantidad de blancos por ensayo que se usa para corregir las concentraciones. Digitar en la casilla "F" el factor de estimación entre 1 y 5.</t>
  </si>
  <si>
    <t>nb</t>
  </si>
  <si>
    <t>F</t>
  </si>
  <si>
    <t>MDL Estimado</t>
  </si>
  <si>
    <t>7. BIBLIOGRAFÍA</t>
  </si>
  <si>
    <r>
      <rPr>
        <sz val="8"/>
        <color theme="1"/>
        <rFont val="Arial"/>
        <family val="2"/>
      </rPr>
      <t>Concentración</t>
    </r>
    <r>
      <rPr>
        <sz val="9"/>
        <color theme="1"/>
        <rFont val="Arial"/>
        <family val="2"/>
      </rPr>
      <t xml:space="preserve"> Std 1</t>
    </r>
  </si>
  <si>
    <r>
      <rPr>
        <sz val="8"/>
        <color theme="1"/>
        <rFont val="Arial"/>
        <family val="2"/>
      </rPr>
      <t>Concentración</t>
    </r>
    <r>
      <rPr>
        <sz val="9"/>
        <color theme="1"/>
        <rFont val="Arial"/>
        <family val="2"/>
      </rPr>
      <t xml:space="preserve"> Std 2</t>
    </r>
    <r>
      <rPr>
        <sz val="11"/>
        <color theme="1"/>
        <rFont val="Calibri"/>
        <family val="2"/>
        <scheme val="minor"/>
      </rPr>
      <t/>
    </r>
  </si>
  <si>
    <r>
      <rPr>
        <sz val="8"/>
        <color theme="1"/>
        <rFont val="Arial"/>
        <family val="2"/>
      </rPr>
      <t>Concentración</t>
    </r>
    <r>
      <rPr>
        <sz val="9"/>
        <color theme="1"/>
        <rFont val="Arial"/>
        <family val="2"/>
      </rPr>
      <t xml:space="preserve"> Std 3</t>
    </r>
    <r>
      <rPr>
        <sz val="11"/>
        <color theme="1"/>
        <rFont val="Calibri"/>
        <family val="2"/>
        <scheme val="minor"/>
      </rPr>
      <t/>
    </r>
  </si>
  <si>
    <r>
      <rPr>
        <sz val="8"/>
        <color theme="1"/>
        <rFont val="Arial"/>
        <family val="2"/>
      </rPr>
      <t>Concentración</t>
    </r>
    <r>
      <rPr>
        <sz val="9"/>
        <color theme="1"/>
        <rFont val="Arial"/>
        <family val="2"/>
      </rPr>
      <t xml:space="preserve"> Std 4</t>
    </r>
    <r>
      <rPr>
        <sz val="11"/>
        <color theme="1"/>
        <rFont val="Calibri"/>
        <family val="2"/>
        <scheme val="minor"/>
      </rPr>
      <t/>
    </r>
  </si>
  <si>
    <r>
      <t xml:space="preserve">1) </t>
    </r>
    <r>
      <rPr>
        <b/>
        <sz val="11"/>
        <color theme="1"/>
        <rFont val="Arial"/>
        <family val="2"/>
      </rPr>
      <t>Agua Marina Sintética:</t>
    </r>
    <r>
      <rPr>
        <sz val="11"/>
        <color theme="1"/>
        <rFont val="Arial"/>
        <family val="2"/>
      </rPr>
      <t xml:space="preserve"> A Practical Handbook of Seawater Analysis, Segunda Edición; Strickland pág 76.
2) </t>
    </r>
    <r>
      <rPr>
        <b/>
        <sz val="11"/>
        <color theme="1"/>
        <rFont val="Arial"/>
        <family val="2"/>
      </rPr>
      <t>Anova 1</t>
    </r>
    <r>
      <rPr>
        <sz val="11"/>
        <color theme="1"/>
        <rFont val="Arial"/>
        <family val="2"/>
      </rPr>
      <t xml:space="preserve">: Estadística y Quimiometría para Química Analítica, Cuarta Edición; Miller pág 46.
3) </t>
    </r>
    <r>
      <rPr>
        <b/>
        <sz val="11"/>
        <color theme="1"/>
        <rFont val="Arial"/>
        <family val="2"/>
      </rPr>
      <t>Anova 2:</t>
    </r>
    <r>
      <rPr>
        <sz val="11"/>
        <color theme="1"/>
        <rFont val="Arial"/>
        <family val="2"/>
      </rPr>
      <t xml:space="preserve"> Estadística y Quimiometría para Química Analítica, Cuarta Edición; Miller pág 48.                                                                           4) </t>
    </r>
    <r>
      <rPr>
        <b/>
        <sz val="11"/>
        <color theme="1"/>
        <rFont val="Arial"/>
        <family val="2"/>
      </rPr>
      <t>Anova 3:</t>
    </r>
    <r>
      <rPr>
        <sz val="11"/>
        <color theme="1"/>
        <rFont val="Arial"/>
        <family val="2"/>
      </rPr>
      <t xml:space="preserve"> Estadística y Quimiometría para Química Analítica, Cuarta Edición; Miller pág 50.                                                                           5) </t>
    </r>
    <r>
      <rPr>
        <b/>
        <sz val="11"/>
        <color theme="1"/>
        <rFont val="Arial"/>
        <family val="2"/>
      </rPr>
      <t>LDI:</t>
    </r>
    <r>
      <rPr>
        <sz val="11"/>
        <color theme="1"/>
        <rFont val="Arial"/>
        <family val="2"/>
      </rPr>
      <t xml:space="preserve"> La Adecuación al Uso de los Métodos Analíticos Una Guía de Laboratorio para Validación de Métodos y Temas Relacionados, Segunda Edición Inglesa - Primera Edición Española; Eurachem pág 22.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</si>
</sst>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000"/>
    <numFmt numFmtId="166" formatCode="0.00000"/>
  </numFmts>
  <fonts count="22" x14ac:knownFonts="1">
    <font>
      <sz val="11"/>
      <color theme="1"/>
      <name val="Calibri"/>
      <family val="2"/>
      <scheme val="minor"/>
    </font>
    <font>
      <sz val="8"/>
      <name val="Calibri"/>
      <family val="2"/>
      <scheme val="minor"/>
    </font>
    <font>
      <b/>
      <sz val="11"/>
      <color theme="1"/>
      <name val="Arial"/>
      <family val="2"/>
    </font>
    <font>
      <sz val="10"/>
      <color theme="1"/>
      <name val="Arial"/>
      <family val="2"/>
    </font>
    <font>
      <sz val="11"/>
      <color theme="1"/>
      <name val="Arial"/>
      <family val="2"/>
    </font>
    <font>
      <b/>
      <sz val="13"/>
      <color theme="1"/>
      <name val="Arial"/>
      <family val="2"/>
    </font>
    <font>
      <b/>
      <sz val="10"/>
      <color theme="1"/>
      <name val="Arial"/>
      <family val="2"/>
    </font>
    <font>
      <sz val="10"/>
      <color rgb="FFFF0000"/>
      <name val="Arial"/>
      <family val="2"/>
    </font>
    <font>
      <b/>
      <sz val="12"/>
      <color theme="1"/>
      <name val="Arial"/>
      <family val="2"/>
    </font>
    <font>
      <b/>
      <u/>
      <sz val="11"/>
      <color theme="1"/>
      <name val="Arial"/>
      <family val="2"/>
    </font>
    <font>
      <b/>
      <i/>
      <sz val="10"/>
      <color rgb="FF000000"/>
      <name val="Arial"/>
      <family val="2"/>
    </font>
    <font>
      <sz val="10"/>
      <color rgb="FF000000"/>
      <name val="Arial"/>
      <family val="2"/>
    </font>
    <font>
      <sz val="12"/>
      <color theme="1"/>
      <name val="Arial"/>
      <family val="2"/>
    </font>
    <font>
      <b/>
      <sz val="10"/>
      <color rgb="FF000000"/>
      <name val="Arial"/>
      <family val="2"/>
    </font>
    <font>
      <sz val="10"/>
      <name val="Arial"/>
      <family val="2"/>
    </font>
    <font>
      <sz val="11"/>
      <color theme="4" tint="-0.249977111117893"/>
      <name val="Arial"/>
      <family val="2"/>
    </font>
    <font>
      <sz val="11"/>
      <color theme="5" tint="-0.249977111117893"/>
      <name val="Arial"/>
      <family val="2"/>
    </font>
    <font>
      <sz val="9"/>
      <color theme="1"/>
      <name val="Arial"/>
      <family val="2"/>
    </font>
    <font>
      <sz val="8"/>
      <color theme="1"/>
      <name val="Arial"/>
      <family val="2"/>
    </font>
    <font>
      <b/>
      <sz val="9"/>
      <color theme="1"/>
      <name val="Arial"/>
      <family val="2"/>
    </font>
    <font>
      <b/>
      <sz val="8"/>
      <color theme="1"/>
      <name val="Arial"/>
      <family val="2"/>
    </font>
    <font>
      <b/>
      <sz val="8"/>
      <color rgb="FF000000"/>
      <name val="Arial"/>
      <family val="2"/>
    </font>
  </fonts>
  <fills count="9">
    <fill>
      <patternFill patternType="none"/>
    </fill>
    <fill>
      <patternFill patternType="gray125"/>
    </fill>
    <fill>
      <patternFill patternType="solid">
        <fgColor theme="4" tint="0.59999389629810485"/>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rgb="FFFFFF00"/>
        <bgColor indexed="64"/>
      </patternFill>
    </fill>
    <fill>
      <patternFill patternType="solid">
        <fgColor theme="3" tint="0.59999389629810485"/>
        <bgColor indexed="64"/>
      </patternFill>
    </fill>
    <fill>
      <patternFill patternType="solid">
        <fgColor theme="5" tint="0.39997558519241921"/>
        <bgColor indexed="64"/>
      </patternFill>
    </fill>
    <fill>
      <patternFill patternType="solid">
        <fgColor theme="4" tint="0.39997558519241921"/>
        <bgColor indexed="64"/>
      </patternFill>
    </fill>
  </fills>
  <borders count="6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rgb="FF000000"/>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rgb="FF000000"/>
      </left>
      <right style="thin">
        <color indexed="64"/>
      </right>
      <top/>
      <bottom style="medium">
        <color indexed="64"/>
      </bottom>
      <diagonal/>
    </border>
    <border>
      <left style="medium">
        <color rgb="FF000000"/>
      </left>
      <right style="medium">
        <color indexed="64"/>
      </right>
      <top/>
      <bottom style="medium">
        <color indexed="64"/>
      </bottom>
      <diagonal/>
    </border>
    <border>
      <left/>
      <right style="medium">
        <color rgb="FF000000"/>
      </right>
      <top style="medium">
        <color rgb="FF000000"/>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medium">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rgb="FF000000"/>
      </right>
      <top style="medium">
        <color indexed="64"/>
      </top>
      <bottom/>
      <diagonal/>
    </border>
    <border>
      <left style="medium">
        <color rgb="FF000000"/>
      </left>
      <right style="medium">
        <color indexed="64"/>
      </right>
      <top style="medium">
        <color indexed="64"/>
      </top>
      <bottom/>
      <diagonal/>
    </border>
    <border>
      <left style="medium">
        <color indexed="64"/>
      </left>
      <right style="medium">
        <color rgb="FF000000"/>
      </right>
      <top/>
      <bottom/>
      <diagonal/>
    </border>
    <border>
      <left style="medium">
        <color rgb="FF000000"/>
      </left>
      <right style="medium">
        <color indexed="64"/>
      </right>
      <top/>
      <bottom/>
      <diagonal/>
    </border>
    <border>
      <left style="medium">
        <color indexed="64"/>
      </left>
      <right style="medium">
        <color rgb="FF000000"/>
      </right>
      <top/>
      <bottom style="medium">
        <color indexed="64"/>
      </bottom>
      <diagonal/>
    </border>
    <border>
      <left style="medium">
        <color rgb="FF000000"/>
      </left>
      <right style="thin">
        <color indexed="64"/>
      </right>
      <top style="medium">
        <color indexed="64"/>
      </top>
      <bottom/>
      <diagonal/>
    </border>
    <border>
      <left style="medium">
        <color indexed="64"/>
      </left>
      <right style="medium">
        <color rgb="FF000000"/>
      </right>
      <top style="medium">
        <color indexed="64"/>
      </top>
      <bottom style="medium">
        <color indexed="64"/>
      </bottom>
      <diagonal/>
    </border>
    <border>
      <left style="thin">
        <color indexed="64"/>
      </left>
      <right style="medium">
        <color rgb="FF000000"/>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medium">
        <color indexed="64"/>
      </top>
      <bottom/>
      <diagonal/>
    </border>
    <border>
      <left/>
      <right/>
      <top/>
      <bottom style="medium">
        <color indexed="64"/>
      </bottom>
      <diagonal/>
    </border>
    <border>
      <left style="medium">
        <color rgb="FF000000"/>
      </left>
      <right style="medium">
        <color indexed="64"/>
      </right>
      <top style="medium">
        <color indexed="64"/>
      </top>
      <bottom style="medium">
        <color indexed="64"/>
      </bottom>
      <diagonal/>
    </border>
    <border>
      <left style="medium">
        <color rgb="FF000000"/>
      </left>
      <right/>
      <top style="medium">
        <color indexed="64"/>
      </top>
      <bottom/>
      <diagonal/>
    </border>
    <border>
      <left style="medium">
        <color rgb="FF000000"/>
      </left>
      <right/>
      <top/>
      <bottom/>
      <diagonal/>
    </border>
    <border>
      <left style="medium">
        <color rgb="FF000000"/>
      </left>
      <right/>
      <top/>
      <bottom style="medium">
        <color indexed="64"/>
      </bottom>
      <diagonal/>
    </border>
    <border>
      <left style="medium">
        <color rgb="FF000000"/>
      </left>
      <right style="thin">
        <color indexed="64"/>
      </right>
      <top style="medium">
        <color indexed="64"/>
      </top>
      <bottom style="medium">
        <color indexed="64"/>
      </bottom>
      <diagonal/>
    </border>
    <border>
      <left style="medium">
        <color rgb="FF000000"/>
      </left>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s>
  <cellStyleXfs count="1">
    <xf numFmtId="0" fontId="0" fillId="0" borderId="0"/>
  </cellStyleXfs>
  <cellXfs count="370">
    <xf numFmtId="0" fontId="0" fillId="0" borderId="0" xfId="0"/>
    <xf numFmtId="49" fontId="2" fillId="0" borderId="0" xfId="0" applyNumberFormat="1" applyFont="1" applyAlignment="1" applyProtection="1">
      <alignment horizontal="left" vertical="center"/>
    </xf>
    <xf numFmtId="49" fontId="2" fillId="0" borderId="0" xfId="0" applyNumberFormat="1" applyFont="1" applyAlignment="1">
      <alignment horizontal="left" vertical="center"/>
    </xf>
    <xf numFmtId="0" fontId="4" fillId="0" borderId="0" xfId="0" applyFont="1" applyProtection="1"/>
    <xf numFmtId="0" fontId="2" fillId="0" borderId="0" xfId="0" applyFont="1" applyAlignment="1" applyProtection="1">
      <alignment horizontal="left" vertical="center"/>
    </xf>
    <xf numFmtId="0" fontId="4" fillId="0" borderId="0" xfId="0" applyFont="1"/>
    <xf numFmtId="0" fontId="2" fillId="0" borderId="0" xfId="0" applyFont="1" applyProtection="1"/>
    <xf numFmtId="0" fontId="4" fillId="0" borderId="0" xfId="0" applyFont="1" applyBorder="1" applyAlignment="1" applyProtection="1">
      <alignment horizontal="center" vertical="center" wrapText="1"/>
    </xf>
    <xf numFmtId="0" fontId="5" fillId="2" borderId="4" xfId="0" applyFont="1" applyFill="1" applyBorder="1" applyAlignment="1" applyProtection="1">
      <alignment horizontal="center" vertical="center" wrapText="1"/>
    </xf>
    <xf numFmtId="0" fontId="5" fillId="2" borderId="5" xfId="0" applyFont="1" applyFill="1" applyBorder="1" applyAlignment="1" applyProtection="1">
      <alignment horizontal="center" vertical="center" wrapText="1"/>
    </xf>
    <xf numFmtId="0" fontId="5" fillId="2" borderId="6" xfId="0" applyFont="1" applyFill="1" applyBorder="1" applyAlignment="1" applyProtection="1">
      <alignment horizontal="center" vertical="center" wrapText="1"/>
    </xf>
    <xf numFmtId="0" fontId="5" fillId="0" borderId="0" xfId="0" applyFont="1" applyFill="1" applyBorder="1" applyAlignment="1" applyProtection="1">
      <alignment horizontal="center" vertical="center" wrapText="1"/>
    </xf>
    <xf numFmtId="0" fontId="2" fillId="3" borderId="4" xfId="0" applyFont="1" applyFill="1" applyBorder="1" applyAlignment="1" applyProtection="1">
      <alignment horizontal="right" vertical="center" wrapText="1"/>
    </xf>
    <xf numFmtId="0" fontId="2" fillId="3" borderId="5" xfId="0" applyFont="1" applyFill="1" applyBorder="1" applyAlignment="1" applyProtection="1">
      <alignment horizontal="right" vertical="center" wrapText="1"/>
    </xf>
    <xf numFmtId="0" fontId="2" fillId="3" borderId="6" xfId="0" applyFont="1" applyFill="1" applyBorder="1" applyAlignment="1" applyProtection="1">
      <alignment horizontal="right" vertical="center" wrapText="1"/>
    </xf>
    <xf numFmtId="0" fontId="4" fillId="0" borderId="39" xfId="0" applyFont="1" applyBorder="1" applyAlignment="1" applyProtection="1">
      <alignment horizontal="left" vertical="center" wrapText="1"/>
      <protection locked="0"/>
    </xf>
    <xf numFmtId="0" fontId="4" fillId="0" borderId="43" xfId="0" applyFont="1" applyBorder="1" applyAlignment="1" applyProtection="1">
      <alignment horizontal="left" vertical="center" wrapText="1"/>
      <protection locked="0"/>
    </xf>
    <xf numFmtId="0" fontId="4" fillId="0" borderId="40" xfId="0" applyFont="1" applyBorder="1" applyAlignment="1" applyProtection="1">
      <alignment horizontal="left" vertical="center" wrapText="1"/>
      <protection locked="0"/>
    </xf>
    <xf numFmtId="0" fontId="2" fillId="0" borderId="0" xfId="0" applyFont="1" applyFill="1" applyBorder="1" applyAlignment="1" applyProtection="1">
      <alignment horizontal="center" vertical="center" wrapText="1"/>
    </xf>
    <xf numFmtId="0" fontId="4" fillId="0" borderId="4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7" xfId="0" applyFont="1" applyBorder="1" applyAlignment="1" applyProtection="1">
      <alignment horizontal="left" vertical="center" wrapText="1"/>
      <protection locked="0"/>
    </xf>
    <xf numFmtId="0" fontId="4" fillId="0" borderId="44" xfId="0" applyFont="1" applyBorder="1" applyAlignment="1" applyProtection="1">
      <alignment horizontal="left" vertical="center" wrapText="1"/>
      <protection locked="0"/>
    </xf>
    <xf numFmtId="0" fontId="4" fillId="0" borderId="26" xfId="0" applyFont="1" applyBorder="1" applyAlignment="1" applyProtection="1">
      <alignment horizontal="left" vertical="center" wrapText="1"/>
      <protection locked="0"/>
    </xf>
    <xf numFmtId="0" fontId="2" fillId="3" borderId="4" xfId="0" applyFont="1" applyFill="1" applyBorder="1" applyAlignment="1" applyProtection="1">
      <alignment horizontal="center" vertical="center" wrapText="1"/>
    </xf>
    <xf numFmtId="0" fontId="2" fillId="3" borderId="5" xfId="0" applyFont="1" applyFill="1" applyBorder="1" applyAlignment="1" applyProtection="1">
      <alignment horizontal="center" vertical="center" wrapText="1"/>
    </xf>
    <xf numFmtId="0" fontId="4" fillId="0" borderId="4" xfId="0" applyFont="1" applyBorder="1" applyAlignment="1" applyProtection="1">
      <alignment horizontal="center" vertical="center" wrapText="1"/>
      <protection locked="0"/>
    </xf>
    <xf numFmtId="0" fontId="4" fillId="0" borderId="41" xfId="0" applyFont="1" applyBorder="1" applyAlignment="1" applyProtection="1">
      <alignment horizontal="center" vertical="center" wrapText="1"/>
      <protection locked="0"/>
    </xf>
    <xf numFmtId="0" fontId="4" fillId="0" borderId="5" xfId="0" applyFont="1" applyBorder="1" applyAlignment="1" applyProtection="1">
      <alignment horizontal="center" vertical="center" wrapText="1"/>
      <protection locked="0"/>
    </xf>
    <xf numFmtId="0" fontId="4" fillId="0" borderId="6" xfId="0" applyFont="1" applyBorder="1" applyAlignment="1" applyProtection="1">
      <alignment horizontal="center" vertical="center" wrapText="1"/>
      <protection locked="0"/>
    </xf>
    <xf numFmtId="0" fontId="3" fillId="0" borderId="0" xfId="0" applyFont="1" applyProtection="1">
      <protection locked="0"/>
    </xf>
    <xf numFmtId="0" fontId="6" fillId="0" borderId="12" xfId="0" applyFont="1" applyBorder="1" applyAlignment="1" applyProtection="1"/>
    <xf numFmtId="0" fontId="3" fillId="0" borderId="60" xfId="0" applyFont="1" applyBorder="1" applyAlignment="1" applyProtection="1">
      <alignment horizontal="center"/>
      <protection locked="0"/>
    </xf>
    <xf numFmtId="0" fontId="3" fillId="0" borderId="19" xfId="0" applyFont="1" applyBorder="1" applyAlignment="1" applyProtection="1">
      <alignment horizontal="center"/>
      <protection locked="0"/>
    </xf>
    <xf numFmtId="0" fontId="3" fillId="0" borderId="65" xfId="0" applyFont="1" applyBorder="1" applyAlignment="1" applyProtection="1">
      <alignment horizontal="center"/>
      <protection locked="0"/>
    </xf>
    <xf numFmtId="0" fontId="3" fillId="0" borderId="0" xfId="0" applyFont="1" applyAlignment="1" applyProtection="1">
      <alignment horizontal="center" vertical="center"/>
      <protection locked="0"/>
    </xf>
    <xf numFmtId="0" fontId="6" fillId="0" borderId="21" xfId="0" applyFont="1" applyBorder="1" applyAlignment="1" applyProtection="1">
      <alignment vertical="center"/>
    </xf>
    <xf numFmtId="0" fontId="3" fillId="0" borderId="59" xfId="0" applyFont="1" applyBorder="1" applyAlignment="1" applyProtection="1">
      <alignment horizontal="center" vertical="center"/>
      <protection locked="0"/>
    </xf>
    <xf numFmtId="0" fontId="6" fillId="0" borderId="66" xfId="0" applyFont="1" applyBorder="1" applyAlignment="1" applyProtection="1">
      <alignment vertical="center"/>
    </xf>
    <xf numFmtId="0" fontId="3" fillId="0" borderId="23" xfId="0" applyFont="1" applyBorder="1" applyAlignment="1" applyProtection="1">
      <alignment horizontal="center" vertical="center"/>
      <protection locked="0"/>
    </xf>
    <xf numFmtId="0" fontId="3" fillId="0" borderId="52" xfId="0" applyFont="1" applyBorder="1" applyAlignment="1" applyProtection="1">
      <alignment horizontal="center" vertical="center"/>
      <protection locked="0"/>
    </xf>
    <xf numFmtId="0" fontId="6" fillId="3" borderId="10" xfId="0" applyFont="1" applyFill="1" applyBorder="1" applyAlignment="1" applyProtection="1">
      <alignment horizontal="center" vertical="center"/>
    </xf>
    <xf numFmtId="14" fontId="6" fillId="3" borderId="25" xfId="0" applyNumberFormat="1" applyFont="1" applyFill="1" applyBorder="1" applyAlignment="1" applyProtection="1">
      <alignment horizontal="center" vertical="center"/>
    </xf>
    <xf numFmtId="0" fontId="6" fillId="3" borderId="25" xfId="0" applyFont="1" applyFill="1" applyBorder="1" applyAlignment="1" applyProtection="1">
      <alignment horizontal="center" vertical="center"/>
    </xf>
    <xf numFmtId="0" fontId="6" fillId="3" borderId="61" xfId="0" applyFont="1" applyFill="1" applyBorder="1" applyAlignment="1" applyProtection="1">
      <alignment horizontal="center" vertical="center"/>
    </xf>
    <xf numFmtId="0" fontId="6" fillId="3" borderId="11" xfId="0" applyFont="1" applyFill="1" applyBorder="1" applyAlignment="1" applyProtection="1">
      <alignment horizontal="center" vertical="center"/>
    </xf>
    <xf numFmtId="0" fontId="3" fillId="0" borderId="12" xfId="0" applyFont="1" applyBorder="1" applyAlignment="1" applyProtection="1">
      <alignment horizontal="center" vertical="center" wrapText="1"/>
      <protection locked="0"/>
    </xf>
    <xf numFmtId="0" fontId="3" fillId="0" borderId="13" xfId="0" applyFont="1" applyBorder="1" applyAlignment="1" applyProtection="1">
      <alignment horizontal="center" vertical="center" wrapText="1"/>
      <protection locked="0"/>
    </xf>
    <xf numFmtId="2" fontId="3" fillId="0" borderId="13" xfId="0" applyNumberFormat="1" applyFont="1" applyBorder="1" applyAlignment="1" applyProtection="1">
      <alignment horizontal="center" vertical="center" wrapText="1"/>
      <protection locked="0"/>
    </xf>
    <xf numFmtId="0" fontId="3" fillId="0" borderId="60" xfId="0" applyFont="1" applyBorder="1" applyAlignment="1" applyProtection="1">
      <alignment horizontal="center" vertical="center" wrapText="1"/>
      <protection locked="0"/>
    </xf>
    <xf numFmtId="0" fontId="3" fillId="0" borderId="12" xfId="0" applyFont="1" applyBorder="1" applyAlignment="1" applyProtection="1">
      <alignment horizontal="center" vertical="center"/>
    </xf>
    <xf numFmtId="0" fontId="3" fillId="0" borderId="13" xfId="0" applyFont="1" applyBorder="1" applyAlignment="1" applyProtection="1">
      <alignment horizontal="center" vertical="center"/>
    </xf>
    <xf numFmtId="0" fontId="3" fillId="0" borderId="20" xfId="0" applyFont="1" applyBorder="1" applyAlignment="1" applyProtection="1">
      <alignment horizontal="center" vertical="center"/>
    </xf>
    <xf numFmtId="0" fontId="3" fillId="0" borderId="22" xfId="0" applyFont="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2" fontId="3" fillId="0" borderId="1" xfId="0" applyNumberFormat="1" applyFont="1" applyBorder="1" applyAlignment="1" applyProtection="1">
      <alignment horizontal="center" vertical="center" wrapText="1"/>
      <protection locked="0"/>
    </xf>
    <xf numFmtId="0" fontId="3" fillId="0" borderId="58" xfId="0" applyFont="1" applyBorder="1" applyAlignment="1" applyProtection="1">
      <alignment horizontal="center" vertical="center" wrapText="1"/>
      <protection locked="0"/>
    </xf>
    <xf numFmtId="0" fontId="3" fillId="0" borderId="63" xfId="0" applyFont="1" applyBorder="1" applyAlignment="1" applyProtection="1">
      <alignment horizontal="center" vertical="center"/>
    </xf>
    <xf numFmtId="0" fontId="3" fillId="0" borderId="8" xfId="0" applyFont="1" applyBorder="1" applyAlignment="1" applyProtection="1">
      <alignment horizontal="center" vertical="center"/>
    </xf>
    <xf numFmtId="0" fontId="3" fillId="0" borderId="24" xfId="0" applyFont="1" applyBorder="1" applyAlignment="1" applyProtection="1">
      <alignment horizontal="center" vertical="center"/>
    </xf>
    <xf numFmtId="0" fontId="3" fillId="0" borderId="14" xfId="0" applyFont="1" applyBorder="1" applyAlignment="1" applyProtection="1">
      <alignment horizontal="center" vertical="center" wrapText="1"/>
      <protection locked="0"/>
    </xf>
    <xf numFmtId="0" fontId="3" fillId="0" borderId="23" xfId="0" applyFont="1" applyBorder="1" applyAlignment="1" applyProtection="1">
      <alignment horizontal="center" vertical="center" wrapText="1"/>
      <protection locked="0"/>
    </xf>
    <xf numFmtId="0" fontId="3" fillId="0" borderId="62" xfId="0" applyFont="1" applyBorder="1" applyAlignment="1" applyProtection="1">
      <alignment horizontal="center" vertical="center" wrapText="1"/>
      <protection locked="0"/>
    </xf>
    <xf numFmtId="0" fontId="3" fillId="0" borderId="64" xfId="0" applyFont="1" applyBorder="1" applyAlignment="1" applyProtection="1">
      <alignment horizontal="center" vertical="center"/>
    </xf>
    <xf numFmtId="0" fontId="3" fillId="0" borderId="27" xfId="0" applyFont="1" applyBorder="1" applyAlignment="1" applyProtection="1">
      <alignment horizontal="center" vertical="center"/>
    </xf>
    <xf numFmtId="0" fontId="3" fillId="0" borderId="28" xfId="0" applyFont="1" applyBorder="1" applyAlignment="1" applyProtection="1">
      <alignment horizontal="center" vertical="center"/>
    </xf>
    <xf numFmtId="0" fontId="6" fillId="5" borderId="39" xfId="0" applyFont="1" applyFill="1" applyBorder="1" applyAlignment="1">
      <alignment horizontal="left" wrapText="1"/>
    </xf>
    <xf numFmtId="0" fontId="6" fillId="5" borderId="43" xfId="0" applyFont="1" applyFill="1" applyBorder="1" applyAlignment="1">
      <alignment horizontal="left" wrapText="1"/>
    </xf>
    <xf numFmtId="0" fontId="6" fillId="5" borderId="40" xfId="0" applyFont="1" applyFill="1" applyBorder="1" applyAlignment="1">
      <alignment horizontal="left" wrapText="1"/>
    </xf>
    <xf numFmtId="0" fontId="6" fillId="8" borderId="4" xfId="0" applyFont="1" applyFill="1" applyBorder="1" applyAlignment="1" applyProtection="1">
      <alignment horizontal="left"/>
    </xf>
    <xf numFmtId="0" fontId="6" fillId="8" borderId="5" xfId="0" applyFont="1" applyFill="1" applyBorder="1" applyAlignment="1" applyProtection="1">
      <alignment horizontal="left"/>
    </xf>
    <xf numFmtId="0" fontId="6" fillId="8" borderId="6" xfId="0" applyFont="1" applyFill="1" applyBorder="1" applyAlignment="1" applyProtection="1">
      <alignment horizontal="left"/>
    </xf>
    <xf numFmtId="0" fontId="3" fillId="0" borderId="0" xfId="0" applyFont="1" applyProtection="1"/>
    <xf numFmtId="0" fontId="6" fillId="0" borderId="4" xfId="0" applyFont="1" applyBorder="1" applyAlignment="1" applyProtection="1">
      <alignment horizontal="left"/>
    </xf>
    <xf numFmtId="0" fontId="6" fillId="0" borderId="5" xfId="0" applyFont="1" applyBorder="1" applyAlignment="1" applyProtection="1">
      <alignment horizontal="left"/>
    </xf>
    <xf numFmtId="0" fontId="6" fillId="0" borderId="6" xfId="0" applyFont="1" applyBorder="1" applyAlignment="1" applyProtection="1">
      <alignment horizontal="left"/>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6" fillId="0" borderId="4" xfId="0" applyFont="1" applyBorder="1" applyAlignment="1">
      <alignment horizontal="center"/>
    </xf>
    <xf numFmtId="0" fontId="6" fillId="0" borderId="5" xfId="0" applyFont="1" applyBorder="1" applyAlignment="1">
      <alignment horizontal="center"/>
    </xf>
    <xf numFmtId="0" fontId="6" fillId="0" borderId="6" xfId="0" applyFont="1" applyBorder="1" applyAlignment="1">
      <alignment horizontal="center"/>
    </xf>
    <xf numFmtId="0" fontId="6" fillId="5" borderId="12" xfId="0" applyFont="1" applyFill="1" applyBorder="1" applyAlignment="1" applyProtection="1">
      <alignment horizontal="center" vertical="center" wrapText="1"/>
    </xf>
    <xf numFmtId="0" fontId="6" fillId="5" borderId="13" xfId="0" applyFont="1" applyFill="1" applyBorder="1" applyAlignment="1" applyProtection="1">
      <alignment horizontal="center" vertical="center" wrapText="1"/>
    </xf>
    <xf numFmtId="0" fontId="6" fillId="5" borderId="20" xfId="0" applyFont="1" applyFill="1" applyBorder="1" applyAlignment="1" applyProtection="1">
      <alignment horizontal="center" vertical="center" wrapText="1"/>
    </xf>
    <xf numFmtId="0" fontId="6" fillId="5" borderId="22" xfId="0" applyFont="1" applyFill="1" applyBorder="1" applyAlignment="1" applyProtection="1">
      <alignment horizontal="center" vertical="center" wrapText="1"/>
    </xf>
    <xf numFmtId="0" fontId="6" fillId="5" borderId="1" xfId="0" applyFont="1" applyFill="1" applyBorder="1" applyAlignment="1" applyProtection="1">
      <alignment horizontal="center" vertical="center" wrapText="1"/>
    </xf>
    <xf numFmtId="0" fontId="6" fillId="5" borderId="51" xfId="0" applyFont="1" applyFill="1" applyBorder="1" applyAlignment="1" applyProtection="1">
      <alignment horizontal="center" vertical="center" wrapText="1"/>
    </xf>
    <xf numFmtId="0" fontId="6" fillId="5" borderId="14" xfId="0" applyFont="1" applyFill="1" applyBorder="1" applyAlignment="1" applyProtection="1">
      <alignment horizontal="center" vertical="center" wrapText="1"/>
    </xf>
    <xf numFmtId="0" fontId="6" fillId="5" borderId="23" xfId="0" applyFont="1" applyFill="1" applyBorder="1" applyAlignment="1" applyProtection="1">
      <alignment horizontal="center" vertical="center" wrapText="1"/>
    </xf>
    <xf numFmtId="0" fontId="6" fillId="5" borderId="52" xfId="0" applyFont="1" applyFill="1" applyBorder="1" applyAlignment="1" applyProtection="1">
      <alignment horizontal="center" vertical="center" wrapText="1"/>
    </xf>
    <xf numFmtId="0" fontId="2" fillId="7" borderId="4" xfId="0" applyFont="1" applyFill="1" applyBorder="1" applyAlignment="1" applyProtection="1">
      <alignment horizontal="center" vertical="center" wrapText="1"/>
    </xf>
    <xf numFmtId="0" fontId="2" fillId="7" borderId="5" xfId="0" applyFont="1" applyFill="1" applyBorder="1" applyAlignment="1" applyProtection="1">
      <alignment horizontal="center" vertical="center" wrapText="1"/>
    </xf>
    <xf numFmtId="0" fontId="2" fillId="7" borderId="6" xfId="0" applyFont="1" applyFill="1" applyBorder="1" applyAlignment="1" applyProtection="1">
      <alignment horizontal="center" vertical="center" wrapText="1"/>
    </xf>
    <xf numFmtId="0" fontId="4" fillId="0" borderId="0" xfId="0" applyFont="1" applyAlignment="1" applyProtection="1">
      <alignment horizontal="center" vertical="center" wrapText="1"/>
    </xf>
    <xf numFmtId="0" fontId="2" fillId="7" borderId="9" xfId="0" applyFont="1" applyFill="1" applyBorder="1" applyAlignment="1" applyProtection="1">
      <alignment horizontal="center" vertical="center" wrapText="1"/>
    </xf>
    <xf numFmtId="0" fontId="2" fillId="7" borderId="5" xfId="0" applyFont="1" applyFill="1" applyBorder="1" applyAlignment="1" applyProtection="1">
      <alignment horizontal="center" vertical="center" wrapText="1"/>
    </xf>
    <xf numFmtId="0" fontId="2" fillId="7" borderId="6" xfId="0" applyFont="1" applyFill="1" applyBorder="1" applyAlignment="1" applyProtection="1">
      <alignment horizontal="center" vertical="center" wrapText="1"/>
    </xf>
    <xf numFmtId="0" fontId="4" fillId="0" borderId="0" xfId="0" applyFont="1" applyAlignment="1" applyProtection="1">
      <alignment horizontal="center" vertical="center" wrapText="1"/>
      <protection locked="0"/>
    </xf>
    <xf numFmtId="0" fontId="2" fillId="0" borderId="18" xfId="0" applyFont="1" applyBorder="1" applyAlignment="1" applyProtection="1">
      <alignment horizontal="center" vertical="center" wrapText="1"/>
    </xf>
    <xf numFmtId="0" fontId="4" fillId="0" borderId="39" xfId="0" applyFont="1" applyBorder="1" applyAlignment="1" applyProtection="1">
      <alignment horizontal="center" vertical="center" wrapText="1"/>
      <protection locked="0"/>
    </xf>
    <xf numFmtId="0" fontId="4" fillId="0" borderId="40" xfId="0" applyFont="1" applyBorder="1" applyAlignment="1" applyProtection="1">
      <alignment horizontal="center" vertical="center" wrapText="1"/>
      <protection locked="0"/>
    </xf>
    <xf numFmtId="0" fontId="2" fillId="0" borderId="37" xfId="0" applyFont="1" applyBorder="1" applyAlignment="1" applyProtection="1">
      <alignment horizontal="center" vertical="center" wrapText="1"/>
    </xf>
    <xf numFmtId="0" fontId="4" fillId="0" borderId="42" xfId="0" applyFont="1" applyBorder="1" applyAlignment="1" applyProtection="1">
      <alignment horizontal="center" vertical="center" wrapText="1"/>
      <protection locked="0"/>
    </xf>
    <xf numFmtId="0" fontId="2" fillId="5" borderId="4" xfId="0" applyFont="1" applyFill="1" applyBorder="1" applyAlignment="1" applyProtection="1">
      <alignment horizontal="center" vertical="center" wrapText="1"/>
    </xf>
    <xf numFmtId="0" fontId="2" fillId="5" borderId="5" xfId="0" applyFont="1" applyFill="1" applyBorder="1" applyAlignment="1" applyProtection="1">
      <alignment horizontal="center" vertical="center" wrapText="1"/>
    </xf>
    <xf numFmtId="0" fontId="2" fillId="5" borderId="6" xfId="0" applyFont="1" applyFill="1" applyBorder="1" applyAlignment="1" applyProtection="1">
      <alignment horizontal="center" vertical="center" wrapText="1"/>
    </xf>
    <xf numFmtId="165" fontId="4" fillId="0" borderId="0" xfId="0" applyNumberFormat="1" applyFont="1" applyAlignment="1" applyProtection="1">
      <alignment horizontal="center" vertical="center" wrapText="1"/>
    </xf>
    <xf numFmtId="0" fontId="2" fillId="0" borderId="38" xfId="0" applyFont="1" applyBorder="1" applyAlignment="1" applyProtection="1">
      <alignment horizontal="center" vertical="center" wrapText="1"/>
    </xf>
    <xf numFmtId="0" fontId="4" fillId="0" borderId="7" xfId="0" applyFont="1" applyBorder="1" applyAlignment="1" applyProtection="1">
      <alignment horizontal="center" vertical="center" wrapText="1"/>
      <protection locked="0"/>
    </xf>
    <xf numFmtId="0" fontId="4" fillId="0" borderId="26" xfId="0" applyFont="1" applyBorder="1" applyAlignment="1" applyProtection="1">
      <alignment horizontal="center" vertical="center" wrapText="1"/>
      <protection locked="0"/>
    </xf>
    <xf numFmtId="0" fontId="4" fillId="0" borderId="18" xfId="0" applyFont="1" applyBorder="1" applyAlignment="1" applyProtection="1">
      <alignment horizontal="center" vertical="center" wrapText="1"/>
    </xf>
    <xf numFmtId="0" fontId="4" fillId="0" borderId="37" xfId="0" applyFont="1" applyBorder="1" applyAlignment="1" applyProtection="1">
      <alignment horizontal="center" vertical="center" wrapText="1"/>
    </xf>
    <xf numFmtId="166" fontId="4" fillId="0" borderId="37" xfId="0" applyNumberFormat="1" applyFont="1" applyBorder="1" applyAlignment="1" applyProtection="1">
      <alignment horizontal="center" vertical="center" wrapText="1"/>
    </xf>
    <xf numFmtId="0" fontId="2" fillId="0" borderId="39" xfId="0" applyFont="1" applyBorder="1" applyAlignment="1" applyProtection="1">
      <alignment horizontal="center" vertical="center" wrapText="1"/>
    </xf>
    <xf numFmtId="0" fontId="2" fillId="0" borderId="43" xfId="0" applyFont="1" applyBorder="1" applyAlignment="1" applyProtection="1">
      <alignment horizontal="center" vertical="center" wrapText="1"/>
    </xf>
    <xf numFmtId="0" fontId="2" fillId="0" borderId="40" xfId="0" applyFont="1" applyBorder="1" applyAlignment="1" applyProtection="1">
      <alignment horizontal="center" vertical="center" wrapText="1"/>
    </xf>
    <xf numFmtId="2" fontId="4" fillId="0" borderId="39" xfId="0" applyNumberFormat="1" applyFont="1" applyBorder="1" applyAlignment="1" applyProtection="1">
      <alignment horizontal="center" vertical="center" wrapText="1"/>
    </xf>
    <xf numFmtId="2" fontId="4" fillId="0" borderId="40" xfId="0" applyNumberFormat="1" applyFont="1" applyBorder="1" applyAlignment="1" applyProtection="1">
      <alignment horizontal="center" vertical="center" wrapText="1"/>
    </xf>
    <xf numFmtId="0" fontId="2" fillId="0" borderId="41" xfId="0" applyFont="1" applyBorder="1" applyAlignment="1" applyProtection="1">
      <alignment horizontal="center" vertical="center" wrapText="1"/>
    </xf>
    <xf numFmtId="0" fontId="2" fillId="0" borderId="0" xfId="0" applyFont="1" applyBorder="1" applyAlignment="1" applyProtection="1">
      <alignment horizontal="center" vertical="center" wrapText="1"/>
    </xf>
    <xf numFmtId="0" fontId="2" fillId="0" borderId="42" xfId="0" applyFont="1" applyBorder="1" applyAlignment="1" applyProtection="1">
      <alignment horizontal="center" vertical="center" wrapText="1"/>
    </xf>
    <xf numFmtId="2" fontId="4" fillId="0" borderId="7" xfId="0" applyNumberFormat="1" applyFont="1" applyBorder="1" applyAlignment="1" applyProtection="1">
      <alignment horizontal="center" vertical="center" wrapText="1"/>
    </xf>
    <xf numFmtId="2" fontId="4" fillId="0" borderId="26" xfId="0" applyNumberFormat="1" applyFont="1" applyBorder="1" applyAlignment="1" applyProtection="1">
      <alignment horizontal="center" vertical="center" wrapText="1"/>
    </xf>
    <xf numFmtId="0" fontId="4" fillId="0" borderId="39" xfId="0" applyFont="1" applyBorder="1" applyAlignment="1" applyProtection="1">
      <alignment horizontal="center" vertical="center" wrapText="1"/>
    </xf>
    <xf numFmtId="0" fontId="4" fillId="0" borderId="40" xfId="0" applyFont="1" applyBorder="1" applyAlignment="1" applyProtection="1">
      <alignment horizontal="center" vertical="center" wrapText="1"/>
    </xf>
    <xf numFmtId="0" fontId="2" fillId="0" borderId="7" xfId="0" applyFont="1" applyBorder="1" applyAlignment="1" applyProtection="1">
      <alignment horizontal="center" vertical="center" wrapText="1"/>
    </xf>
    <xf numFmtId="0" fontId="2" fillId="0" borderId="44" xfId="0" applyFont="1" applyBorder="1" applyAlignment="1" applyProtection="1">
      <alignment horizontal="center" vertical="center" wrapText="1"/>
    </xf>
    <xf numFmtId="0" fontId="2" fillId="0" borderId="26" xfId="0" applyFont="1" applyBorder="1" applyAlignment="1" applyProtection="1">
      <alignment horizontal="center" vertical="center" wrapText="1"/>
    </xf>
    <xf numFmtId="0" fontId="2" fillId="5" borderId="9" xfId="0" applyFont="1" applyFill="1" applyBorder="1" applyAlignment="1" applyProtection="1">
      <alignment horizontal="center" vertical="center" wrapText="1"/>
    </xf>
    <xf numFmtId="0" fontId="8" fillId="0" borderId="4" xfId="0" applyFont="1" applyBorder="1" applyAlignment="1" applyProtection="1">
      <alignment horizontal="center" vertical="center" wrapText="1"/>
    </xf>
    <xf numFmtId="0" fontId="8" fillId="0" borderId="6" xfId="0" applyFont="1" applyBorder="1" applyAlignment="1" applyProtection="1">
      <alignment horizontal="center" vertical="center" wrapText="1"/>
    </xf>
    <xf numFmtId="166" fontId="4" fillId="0" borderId="0" xfId="0" applyNumberFormat="1" applyFont="1" applyAlignment="1" applyProtection="1">
      <alignment horizontal="center" vertical="center" wrapText="1"/>
    </xf>
    <xf numFmtId="164" fontId="4" fillId="0" borderId="37" xfId="0" applyNumberFormat="1" applyFont="1" applyBorder="1" applyAlignment="1" applyProtection="1">
      <alignment horizontal="center" vertical="center" wrapText="1"/>
    </xf>
    <xf numFmtId="165" fontId="4" fillId="0" borderId="38" xfId="0" applyNumberFormat="1" applyFont="1" applyBorder="1" applyAlignment="1" applyProtection="1">
      <alignment horizontal="center" vertical="center" wrapText="1"/>
    </xf>
    <xf numFmtId="166" fontId="4" fillId="0" borderId="41" xfId="0" applyNumberFormat="1" applyFont="1" applyBorder="1" applyAlignment="1" applyProtection="1">
      <alignment horizontal="center" vertical="center" wrapText="1"/>
    </xf>
    <xf numFmtId="166" fontId="4" fillId="0" borderId="42" xfId="0" applyNumberFormat="1" applyFont="1" applyBorder="1" applyAlignment="1" applyProtection="1">
      <alignment horizontal="center" vertical="center" wrapText="1"/>
    </xf>
    <xf numFmtId="1" fontId="4" fillId="0" borderId="39" xfId="0" applyNumberFormat="1" applyFont="1" applyBorder="1" applyAlignment="1" applyProtection="1">
      <alignment horizontal="center" vertical="center" wrapText="1"/>
    </xf>
    <xf numFmtId="1" fontId="4" fillId="0" borderId="40" xfId="0" applyNumberFormat="1" applyFont="1" applyBorder="1" applyAlignment="1" applyProtection="1">
      <alignment horizontal="center" vertical="center" wrapText="1"/>
    </xf>
    <xf numFmtId="0" fontId="2" fillId="7" borderId="18" xfId="0" applyFont="1" applyFill="1" applyBorder="1" applyAlignment="1" applyProtection="1">
      <alignment horizontal="center" vertical="center" wrapText="1"/>
    </xf>
    <xf numFmtId="0" fontId="9" fillId="5" borderId="4" xfId="0" applyFont="1" applyFill="1" applyBorder="1" applyAlignment="1" applyProtection="1">
      <alignment horizontal="center" vertical="center" wrapText="1"/>
    </xf>
    <xf numFmtId="0" fontId="2" fillId="0" borderId="0" xfId="0" applyFont="1" applyFill="1" applyBorder="1" applyAlignment="1" applyProtection="1">
      <alignment vertical="center" wrapText="1"/>
    </xf>
    <xf numFmtId="0" fontId="4" fillId="0" borderId="0" xfId="0" applyFont="1" applyFill="1" applyBorder="1" applyAlignment="1" applyProtection="1">
      <alignment horizontal="center" vertical="center" wrapText="1"/>
    </xf>
    <xf numFmtId="0" fontId="4" fillId="0" borderId="38" xfId="0" applyFont="1" applyBorder="1" applyAlignment="1" applyProtection="1">
      <alignment horizontal="center" vertical="center" wrapText="1"/>
    </xf>
    <xf numFmtId="166" fontId="4" fillId="0" borderId="0" xfId="0" applyNumberFormat="1" applyFont="1" applyBorder="1" applyAlignment="1" applyProtection="1">
      <alignment horizontal="center" vertical="center" wrapText="1"/>
    </xf>
    <xf numFmtId="164" fontId="4" fillId="0" borderId="39" xfId="0" applyNumberFormat="1" applyFont="1" applyBorder="1" applyAlignment="1" applyProtection="1">
      <alignment horizontal="center" vertical="center" wrapText="1"/>
    </xf>
    <xf numFmtId="164" fontId="4" fillId="0" borderId="40" xfId="0" applyNumberFormat="1" applyFont="1" applyBorder="1" applyAlignment="1" applyProtection="1">
      <alignment horizontal="center" vertical="center" wrapText="1"/>
    </xf>
    <xf numFmtId="2" fontId="4" fillId="0" borderId="0" xfId="0" applyNumberFormat="1" applyFont="1" applyBorder="1" applyAlignment="1" applyProtection="1">
      <alignment horizontal="center" vertical="center" wrapText="1"/>
    </xf>
    <xf numFmtId="164" fontId="4" fillId="0" borderId="41" xfId="0" applyNumberFormat="1" applyFont="1" applyBorder="1" applyAlignment="1" applyProtection="1">
      <alignment horizontal="center" vertical="center" wrapText="1"/>
    </xf>
    <xf numFmtId="164" fontId="4" fillId="0" borderId="42" xfId="0" applyNumberFormat="1" applyFont="1" applyBorder="1" applyAlignment="1" applyProtection="1">
      <alignment horizontal="center" vertical="center" wrapText="1"/>
    </xf>
    <xf numFmtId="0" fontId="8" fillId="0" borderId="0" xfId="0" applyFont="1" applyBorder="1" applyAlignment="1" applyProtection="1">
      <alignment horizontal="center" vertical="center" wrapText="1"/>
    </xf>
    <xf numFmtId="0" fontId="2" fillId="0" borderId="0" xfId="0" applyFont="1" applyAlignment="1" applyProtection="1">
      <alignment vertical="center"/>
    </xf>
    <xf numFmtId="0" fontId="10" fillId="0" borderId="9" xfId="0" applyFont="1" applyBorder="1" applyAlignment="1" applyProtection="1">
      <alignment horizontal="center" vertical="center" wrapText="1"/>
    </xf>
    <xf numFmtId="0" fontId="6" fillId="0" borderId="9" xfId="0" applyFont="1" applyBorder="1" applyAlignment="1" applyProtection="1">
      <alignment horizontal="center"/>
    </xf>
    <xf numFmtId="0" fontId="11" fillId="0" borderId="9" xfId="0" applyFont="1" applyBorder="1" applyAlignment="1" applyProtection="1">
      <alignment horizontal="center" vertical="center" wrapText="1"/>
      <protection locked="0"/>
    </xf>
    <xf numFmtId="0" fontId="12" fillId="0" borderId="0" xfId="0" applyFont="1" applyProtection="1"/>
    <xf numFmtId="0" fontId="6" fillId="3" borderId="9" xfId="0" applyFont="1" applyFill="1" applyBorder="1" applyAlignment="1" applyProtection="1">
      <alignment horizontal="center" vertical="center" wrapText="1"/>
    </xf>
    <xf numFmtId="0" fontId="13" fillId="3" borderId="7" xfId="0" applyFont="1" applyFill="1" applyBorder="1" applyAlignment="1" applyProtection="1">
      <alignment horizontal="center" vertical="center" wrapText="1"/>
    </xf>
    <xf numFmtId="0" fontId="13" fillId="3" borderId="9" xfId="0" applyFont="1" applyFill="1" applyBorder="1" applyAlignment="1" applyProtection="1">
      <alignment horizontal="center" vertical="center" wrapText="1"/>
    </xf>
    <xf numFmtId="0" fontId="10" fillId="3" borderId="26" xfId="0" applyFont="1" applyFill="1" applyBorder="1" applyAlignment="1" applyProtection="1">
      <alignment horizontal="center" vertical="center" wrapText="1"/>
    </xf>
    <xf numFmtId="0" fontId="3" fillId="0" borderId="0" xfId="0" applyFont="1" applyAlignment="1" applyProtection="1">
      <alignment horizontal="center" vertical="center" wrapText="1"/>
      <protection locked="0"/>
    </xf>
    <xf numFmtId="14" fontId="3" fillId="0" borderId="0" xfId="0" applyNumberFormat="1" applyFont="1" applyBorder="1" applyAlignment="1" applyProtection="1">
      <alignment horizontal="center" vertical="center" wrapText="1"/>
      <protection locked="0"/>
    </xf>
    <xf numFmtId="0" fontId="13" fillId="0" borderId="29" xfId="0" applyFont="1" applyBorder="1" applyAlignment="1" applyProtection="1">
      <alignment horizontal="center" vertical="center" wrapText="1"/>
    </xf>
    <xf numFmtId="2" fontId="14" fillId="0" borderId="30" xfId="0" applyNumberFormat="1" applyFont="1" applyBorder="1" applyAlignment="1" applyProtection="1">
      <alignment horizontal="center" vertical="center" wrapText="1"/>
      <protection locked="0"/>
    </xf>
    <xf numFmtId="0" fontId="13" fillId="0" borderId="31" xfId="0" applyFont="1" applyBorder="1" applyAlignment="1" applyProtection="1">
      <alignment horizontal="center" vertical="center" wrapText="1"/>
    </xf>
    <xf numFmtId="2" fontId="14" fillId="0" borderId="32" xfId="0" applyNumberFormat="1" applyFont="1" applyBorder="1" applyAlignment="1" applyProtection="1">
      <alignment horizontal="center" vertical="center" wrapText="1"/>
      <protection locked="0"/>
    </xf>
    <xf numFmtId="0" fontId="13" fillId="0" borderId="35" xfId="0" applyFont="1" applyBorder="1" applyAlignment="1" applyProtection="1">
      <alignment horizontal="center" vertical="center" wrapText="1"/>
    </xf>
    <xf numFmtId="164" fontId="13" fillId="5" borderId="45" xfId="0" applyNumberFormat="1" applyFont="1" applyFill="1" applyBorder="1" applyAlignment="1" applyProtection="1">
      <alignment horizontal="center" vertical="center" wrapText="1"/>
    </xf>
    <xf numFmtId="164" fontId="11" fillId="0" borderId="32" xfId="0" applyNumberFormat="1" applyFont="1" applyBorder="1" applyAlignment="1" applyProtection="1">
      <alignment horizontal="center" vertical="center" wrapText="1"/>
    </xf>
    <xf numFmtId="0" fontId="11" fillId="0" borderId="32" xfId="0" applyFont="1" applyBorder="1" applyAlignment="1" applyProtection="1">
      <alignment horizontal="center" vertical="center" wrapText="1"/>
    </xf>
    <xf numFmtId="0" fontId="13" fillId="0" borderId="33" xfId="0" applyFont="1" applyBorder="1" applyAlignment="1" applyProtection="1">
      <alignment horizontal="center" vertical="center" wrapText="1"/>
    </xf>
    <xf numFmtId="0" fontId="11" fillId="0" borderId="16" xfId="0" applyFont="1" applyBorder="1" applyAlignment="1" applyProtection="1">
      <alignment horizontal="center" vertical="center" wrapText="1"/>
    </xf>
    <xf numFmtId="0" fontId="3" fillId="0" borderId="0" xfId="0" applyFont="1"/>
    <xf numFmtId="0" fontId="10" fillId="0" borderId="9" xfId="0" applyFont="1" applyBorder="1" applyAlignment="1">
      <alignment horizontal="center" vertical="center" wrapText="1"/>
    </xf>
    <xf numFmtId="0" fontId="6" fillId="0" borderId="9" xfId="0" applyFont="1" applyBorder="1" applyAlignment="1">
      <alignment horizontal="center"/>
    </xf>
    <xf numFmtId="0" fontId="12" fillId="0" borderId="0" xfId="0" applyFont="1"/>
    <xf numFmtId="0" fontId="6" fillId="5" borderId="58" xfId="0" applyFont="1" applyFill="1" applyBorder="1" applyAlignment="1">
      <alignment horizontal="center"/>
    </xf>
    <xf numFmtId="0" fontId="6" fillId="5" borderId="2" xfId="0" applyFont="1" applyFill="1" applyBorder="1" applyAlignment="1">
      <alignment horizontal="center"/>
    </xf>
    <xf numFmtId="0" fontId="6" fillId="0" borderId="0" xfId="0" applyFont="1"/>
    <xf numFmtId="0" fontId="6" fillId="3" borderId="9" xfId="0" applyFont="1" applyFill="1" applyBorder="1" applyAlignment="1">
      <alignment horizontal="center" vertical="center" wrapText="1"/>
    </xf>
    <xf numFmtId="0" fontId="13" fillId="3" borderId="7" xfId="0" applyFont="1" applyFill="1" applyBorder="1" applyAlignment="1">
      <alignment horizontal="center" vertical="center" wrapText="1"/>
    </xf>
    <xf numFmtId="0" fontId="13" fillId="3" borderId="9" xfId="0" applyFont="1" applyFill="1" applyBorder="1" applyAlignment="1">
      <alignment horizontal="center" vertical="center" wrapText="1"/>
    </xf>
    <xf numFmtId="0" fontId="10" fillId="3" borderId="26"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xf numFmtId="14" fontId="3" fillId="0" borderId="0" xfId="0" applyNumberFormat="1" applyFont="1" applyAlignment="1" applyProtection="1">
      <alignment horizontal="center" vertical="center" wrapText="1"/>
      <protection locked="0"/>
    </xf>
    <xf numFmtId="0" fontId="13" fillId="0" borderId="29" xfId="0" applyFont="1" applyBorder="1" applyAlignment="1">
      <alignment horizontal="center" vertical="center" wrapText="1"/>
    </xf>
    <xf numFmtId="2" fontId="3" fillId="2" borderId="1" xfId="0" applyNumberFormat="1" applyFont="1" applyFill="1" applyBorder="1" applyAlignment="1">
      <alignment horizontal="center" vertical="center"/>
    </xf>
    <xf numFmtId="0" fontId="3" fillId="3" borderId="1" xfId="0" applyFont="1" applyFill="1" applyBorder="1" applyAlignment="1">
      <alignment horizontal="center" vertical="center"/>
    </xf>
    <xf numFmtId="0" fontId="3" fillId="4" borderId="1" xfId="0" applyFont="1" applyFill="1" applyBorder="1" applyAlignment="1">
      <alignment horizontal="center" vertical="center"/>
    </xf>
    <xf numFmtId="0" fontId="13" fillId="0" borderId="31" xfId="0" applyFont="1" applyBorder="1" applyAlignment="1">
      <alignment horizontal="center" vertical="center" wrapText="1"/>
    </xf>
    <xf numFmtId="0" fontId="4" fillId="0" borderId="0" xfId="0" applyFont="1" applyAlignment="1">
      <alignment horizontal="center" vertical="center" wrapText="1"/>
    </xf>
    <xf numFmtId="0" fontId="15" fillId="0" borderId="0" xfId="0" applyFont="1" applyAlignment="1">
      <alignment horizontal="center" vertical="center" wrapText="1"/>
    </xf>
    <xf numFmtId="0" fontId="16" fillId="0" borderId="0" xfId="0" applyFont="1" applyAlignment="1">
      <alignment horizontal="center" vertical="center" wrapText="1"/>
    </xf>
    <xf numFmtId="2" fontId="4" fillId="0" borderId="0" xfId="0" applyNumberFormat="1" applyFont="1" applyAlignment="1">
      <alignment horizontal="center" vertical="center" wrapText="1"/>
    </xf>
    <xf numFmtId="0" fontId="13" fillId="0" borderId="33" xfId="0" applyFont="1" applyBorder="1" applyAlignment="1">
      <alignment horizontal="center" vertical="center" wrapText="1"/>
    </xf>
    <xf numFmtId="2" fontId="14" fillId="0" borderId="16" xfId="0" applyNumberFormat="1" applyFont="1" applyBorder="1" applyAlignment="1" applyProtection="1">
      <alignment horizontal="center" vertical="center" wrapText="1"/>
      <protection locked="0"/>
    </xf>
    <xf numFmtId="164" fontId="11" fillId="0" borderId="30" xfId="0" applyNumberFormat="1" applyFont="1" applyBorder="1" applyAlignment="1">
      <alignment horizontal="center" vertical="center" wrapText="1"/>
    </xf>
    <xf numFmtId="165" fontId="4" fillId="0" borderId="0" xfId="0" applyNumberFormat="1" applyFont="1" applyAlignment="1">
      <alignment horizontal="center" vertical="center" wrapText="1"/>
    </xf>
    <xf numFmtId="164" fontId="11" fillId="0" borderId="32" xfId="0" applyNumberFormat="1" applyFont="1" applyBorder="1" applyAlignment="1">
      <alignment horizontal="center" vertical="center" wrapText="1"/>
    </xf>
    <xf numFmtId="0" fontId="11" fillId="0" borderId="32" xfId="0" applyFont="1" applyBorder="1" applyAlignment="1">
      <alignment horizontal="center" vertical="center" wrapText="1"/>
    </xf>
    <xf numFmtId="0" fontId="6" fillId="5" borderId="4" xfId="0" applyFont="1" applyFill="1" applyBorder="1" applyAlignment="1">
      <alignment horizontal="left" wrapText="1"/>
    </xf>
    <xf numFmtId="0" fontId="6" fillId="5" borderId="5" xfId="0" applyFont="1" applyFill="1" applyBorder="1" applyAlignment="1">
      <alignment horizontal="left" wrapText="1"/>
    </xf>
    <xf numFmtId="0" fontId="6" fillId="5" borderId="6" xfId="0" applyFont="1" applyFill="1" applyBorder="1" applyAlignment="1">
      <alignment horizontal="left" wrapText="1"/>
    </xf>
    <xf numFmtId="164" fontId="13" fillId="2" borderId="39" xfId="0" applyNumberFormat="1" applyFont="1" applyFill="1" applyBorder="1" applyAlignment="1">
      <alignment horizontal="left" vertical="center" wrapText="1"/>
    </xf>
    <xf numFmtId="164" fontId="13" fillId="2" borderId="43" xfId="0" applyNumberFormat="1" applyFont="1" applyFill="1" applyBorder="1" applyAlignment="1">
      <alignment horizontal="left" vertical="center" wrapText="1"/>
    </xf>
    <xf numFmtId="164" fontId="13" fillId="2" borderId="40" xfId="0" applyNumberFormat="1" applyFont="1" applyFill="1" applyBorder="1" applyAlignment="1">
      <alignment horizontal="left" vertical="center" wrapText="1"/>
    </xf>
    <xf numFmtId="164" fontId="13" fillId="0" borderId="4" xfId="0" applyNumberFormat="1" applyFont="1" applyBorder="1" applyAlignment="1">
      <alignment horizontal="left" vertical="center" wrapText="1"/>
    </xf>
    <xf numFmtId="164" fontId="13" fillId="0" borderId="5" xfId="0" applyNumberFormat="1" applyFont="1" applyBorder="1" applyAlignment="1">
      <alignment horizontal="left" vertical="center" wrapText="1"/>
    </xf>
    <xf numFmtId="164" fontId="13" fillId="0" borderId="6" xfId="0" applyNumberFormat="1" applyFont="1" applyBorder="1" applyAlignment="1">
      <alignment horizontal="left" vertical="center" wrapText="1"/>
    </xf>
    <xf numFmtId="0" fontId="13" fillId="0" borderId="0" xfId="0" applyFont="1" applyAlignment="1">
      <alignment vertical="center" wrapText="1"/>
    </xf>
    <xf numFmtId="0" fontId="11" fillId="0" borderId="32" xfId="0" applyFont="1" applyBorder="1" applyAlignment="1" applyProtection="1">
      <alignment horizontal="center" vertical="center" wrapText="1"/>
      <protection locked="0"/>
    </xf>
    <xf numFmtId="2" fontId="11" fillId="0" borderId="32" xfId="0" applyNumberFormat="1" applyFont="1" applyBorder="1" applyAlignment="1">
      <alignment horizontal="center" vertical="center" wrapText="1"/>
    </xf>
    <xf numFmtId="0" fontId="6" fillId="0" borderId="0" xfId="0" applyFont="1" applyAlignment="1">
      <alignment vertical="center" wrapText="1"/>
    </xf>
    <xf numFmtId="0" fontId="3" fillId="0" borderId="0" xfId="0" applyFont="1" applyAlignment="1">
      <alignment vertical="center"/>
    </xf>
    <xf numFmtId="0" fontId="13" fillId="0" borderId="9" xfId="0" applyFont="1" applyBorder="1" applyAlignment="1">
      <alignment horizontal="center" vertical="center" wrapText="1"/>
    </xf>
    <xf numFmtId="0" fontId="13" fillId="5" borderId="9" xfId="0" applyFont="1" applyFill="1" applyBorder="1" applyAlignment="1">
      <alignment horizontal="center" vertical="center" wrapText="1"/>
    </xf>
    <xf numFmtId="165" fontId="11" fillId="0" borderId="32" xfId="0" applyNumberFormat="1" applyFont="1" applyBorder="1" applyAlignment="1">
      <alignment horizontal="center" vertical="center" wrapText="1"/>
    </xf>
    <xf numFmtId="0" fontId="6" fillId="0" borderId="0" xfId="0" applyFont="1" applyAlignment="1">
      <alignment horizontal="center" vertical="center" wrapText="1"/>
    </xf>
    <xf numFmtId="0" fontId="13" fillId="5" borderId="35" xfId="0" applyFont="1" applyFill="1" applyBorder="1" applyAlignment="1">
      <alignment horizontal="center" vertical="center" wrapText="1"/>
    </xf>
    <xf numFmtId="165" fontId="13" fillId="0" borderId="45" xfId="0" applyNumberFormat="1" applyFont="1" applyBorder="1" applyAlignment="1">
      <alignment horizontal="center" vertical="center" wrapText="1"/>
    </xf>
    <xf numFmtId="0" fontId="17" fillId="2" borderId="53" xfId="0" applyFont="1" applyFill="1" applyBorder="1" applyAlignment="1" applyProtection="1">
      <alignment horizontal="center" vertical="center" wrapText="1"/>
    </xf>
    <xf numFmtId="0" fontId="17" fillId="2" borderId="54" xfId="0" applyFont="1" applyFill="1" applyBorder="1" applyAlignment="1" applyProtection="1">
      <alignment horizontal="center" vertical="center" wrapText="1"/>
    </xf>
    <xf numFmtId="0" fontId="17" fillId="2" borderId="55" xfId="0" applyFont="1" applyFill="1" applyBorder="1" applyAlignment="1" applyProtection="1">
      <alignment horizontal="center" vertical="center" wrapText="1"/>
    </xf>
    <xf numFmtId="0" fontId="2" fillId="2" borderId="57" xfId="0" applyFont="1" applyFill="1" applyBorder="1" applyAlignment="1" applyProtection="1">
      <alignment horizontal="center" vertical="center" wrapText="1"/>
    </xf>
    <xf numFmtId="0" fontId="4" fillId="0" borderId="19" xfId="0" applyFont="1" applyBorder="1" applyAlignment="1" applyProtection="1">
      <alignment horizontal="center" vertical="center" wrapText="1"/>
      <protection locked="0"/>
    </xf>
    <xf numFmtId="0" fontId="4" fillId="0" borderId="13" xfId="0" applyFont="1" applyBorder="1" applyAlignment="1" applyProtection="1">
      <alignment horizontal="center" vertical="center" wrapText="1"/>
      <protection locked="0"/>
    </xf>
    <xf numFmtId="0" fontId="4" fillId="0" borderId="20" xfId="0" applyFont="1" applyBorder="1" applyAlignment="1" applyProtection="1">
      <alignment horizontal="center" vertical="center" wrapText="1"/>
      <protection locked="0"/>
    </xf>
    <xf numFmtId="0" fontId="2" fillId="2" borderId="38" xfId="0" applyFont="1" applyFill="1" applyBorder="1" applyAlignment="1" applyProtection="1">
      <alignment horizontal="center" vertical="center" wrapText="1"/>
    </xf>
    <xf numFmtId="0" fontId="4" fillId="0" borderId="56" xfId="0" applyFont="1" applyBorder="1" applyAlignment="1" applyProtection="1">
      <alignment horizontal="center" vertical="center" wrapText="1"/>
      <protection locked="0"/>
    </xf>
    <xf numFmtId="0" fontId="4" fillId="0" borderId="23" xfId="0" applyFont="1" applyBorder="1" applyAlignment="1" applyProtection="1">
      <alignment horizontal="center" vertical="center" wrapText="1"/>
      <protection locked="0"/>
    </xf>
    <xf numFmtId="0" fontId="4" fillId="0" borderId="52" xfId="0" applyFont="1" applyBorder="1" applyAlignment="1" applyProtection="1">
      <alignment horizontal="center" vertical="center" wrapText="1"/>
      <protection locked="0"/>
    </xf>
    <xf numFmtId="0" fontId="11" fillId="0" borderId="19" xfId="0" applyFont="1" applyBorder="1" applyAlignment="1" applyProtection="1">
      <alignment horizontal="center" vertical="center" wrapText="1"/>
      <protection locked="0"/>
    </xf>
    <xf numFmtId="0" fontId="10" fillId="0" borderId="4" xfId="0" applyFont="1" applyBorder="1" applyAlignment="1" applyProtection="1">
      <alignment horizontal="center" vertical="center" wrapText="1"/>
    </xf>
    <xf numFmtId="0" fontId="11" fillId="0" borderId="4" xfId="0" applyFont="1" applyBorder="1" applyAlignment="1" applyProtection="1">
      <alignment horizontal="center" vertical="center" wrapText="1"/>
      <protection locked="0"/>
    </xf>
    <xf numFmtId="0" fontId="11" fillId="0" borderId="5" xfId="0" applyFont="1" applyBorder="1" applyAlignment="1" applyProtection="1">
      <alignment horizontal="center" vertical="center" wrapText="1"/>
      <protection locked="0"/>
    </xf>
    <xf numFmtId="0" fontId="11" fillId="0" borderId="6" xfId="0" applyFont="1" applyBorder="1" applyAlignment="1" applyProtection="1">
      <alignment horizontal="center" vertical="center" wrapText="1"/>
      <protection locked="0"/>
    </xf>
    <xf numFmtId="0" fontId="10" fillId="0" borderId="0" xfId="0" applyFont="1" applyBorder="1" applyAlignment="1" applyProtection="1">
      <alignment horizontal="left" vertical="center" wrapText="1"/>
    </xf>
    <xf numFmtId="0" fontId="6" fillId="5" borderId="1" xfId="0" applyFont="1" applyFill="1" applyBorder="1" applyAlignment="1" applyProtection="1">
      <alignment horizontal="center"/>
    </xf>
    <xf numFmtId="0" fontId="6" fillId="0" borderId="0" xfId="0" applyFont="1" applyProtection="1"/>
    <xf numFmtId="0" fontId="13" fillId="3" borderId="17" xfId="0" applyFont="1" applyFill="1" applyBorder="1" applyAlignment="1" applyProtection="1">
      <alignment horizontal="center" vertical="center" wrapText="1"/>
    </xf>
    <xf numFmtId="0" fontId="10" fillId="3" borderId="15" xfId="0" applyFont="1" applyFill="1" applyBorder="1" applyAlignment="1" applyProtection="1">
      <alignment horizontal="center" vertical="center" wrapText="1"/>
    </xf>
    <xf numFmtId="0" fontId="10" fillId="3" borderId="16" xfId="0" applyFont="1" applyFill="1" applyBorder="1" applyAlignment="1" applyProtection="1">
      <alignment horizontal="center" vertical="center" wrapText="1"/>
    </xf>
    <xf numFmtId="0" fontId="6" fillId="6" borderId="2" xfId="0" applyFont="1" applyFill="1" applyBorder="1" applyAlignment="1" applyProtection="1">
      <alignment horizontal="center" vertical="center" wrapText="1"/>
    </xf>
    <xf numFmtId="0" fontId="6" fillId="6" borderId="1" xfId="0" applyFont="1" applyFill="1" applyBorder="1" applyAlignment="1" applyProtection="1">
      <alignment horizontal="center" vertical="center" wrapText="1"/>
    </xf>
    <xf numFmtId="0" fontId="6" fillId="0" borderId="1" xfId="0" applyFont="1" applyBorder="1" applyAlignment="1" applyProtection="1">
      <alignment horizontal="center" vertical="center"/>
    </xf>
    <xf numFmtId="0" fontId="4" fillId="0" borderId="0" xfId="0" applyFont="1" applyAlignment="1" applyProtection="1">
      <alignment horizontal="center" vertical="center"/>
    </xf>
    <xf numFmtId="2" fontId="14" fillId="0" borderId="34" xfId="0" applyNumberFormat="1" applyFont="1" applyBorder="1" applyAlignment="1" applyProtection="1">
      <alignment horizontal="center" vertical="center"/>
      <protection locked="0"/>
    </xf>
    <xf numFmtId="2" fontId="14" fillId="0" borderId="30" xfId="0" applyNumberFormat="1" applyFont="1" applyBorder="1" applyAlignment="1" applyProtection="1">
      <alignment horizontal="center" vertical="center"/>
      <protection locked="0"/>
    </xf>
    <xf numFmtId="2" fontId="14" fillId="0" borderId="2" xfId="0" applyNumberFormat="1" applyFont="1" applyBorder="1" applyAlignment="1" applyProtection="1">
      <alignment horizontal="center" vertical="center"/>
    </xf>
    <xf numFmtId="2" fontId="14" fillId="0" borderId="1" xfId="0" applyNumberFormat="1" applyFont="1" applyBorder="1" applyAlignment="1" applyProtection="1">
      <alignment horizontal="center" vertical="center"/>
    </xf>
    <xf numFmtId="2" fontId="3" fillId="2" borderId="1" xfId="0" applyNumberFormat="1" applyFont="1" applyFill="1" applyBorder="1" applyAlignment="1" applyProtection="1">
      <alignment horizontal="center" vertical="center"/>
      <protection locked="0"/>
    </xf>
    <xf numFmtId="0" fontId="4" fillId="3" borderId="1" xfId="0" applyFont="1" applyFill="1" applyBorder="1" applyAlignment="1" applyProtection="1">
      <alignment horizontal="center" vertical="center"/>
    </xf>
    <xf numFmtId="0" fontId="4" fillId="4" borderId="1" xfId="0" applyFont="1" applyFill="1" applyBorder="1" applyAlignment="1" applyProtection="1">
      <alignment horizontal="center" vertical="center"/>
    </xf>
    <xf numFmtId="2" fontId="14" fillId="0" borderId="3" xfId="0" applyNumberFormat="1" applyFont="1" applyBorder="1" applyAlignment="1" applyProtection="1">
      <alignment horizontal="center" vertical="center"/>
      <protection locked="0"/>
    </xf>
    <xf numFmtId="2" fontId="14" fillId="0" borderId="32" xfId="0" applyNumberFormat="1" applyFont="1" applyBorder="1" applyAlignment="1" applyProtection="1">
      <alignment horizontal="center" vertical="center"/>
      <protection locked="0"/>
    </xf>
    <xf numFmtId="2" fontId="14" fillId="0" borderId="15" xfId="0" applyNumberFormat="1" applyFont="1" applyBorder="1" applyAlignment="1" applyProtection="1">
      <alignment horizontal="center" vertical="center"/>
      <protection locked="0"/>
    </xf>
    <xf numFmtId="2" fontId="14" fillId="0" borderId="16" xfId="0" applyNumberFormat="1" applyFont="1" applyBorder="1" applyAlignment="1" applyProtection="1">
      <alignment horizontal="center" vertical="center"/>
      <protection locked="0"/>
    </xf>
    <xf numFmtId="164" fontId="11" fillId="0" borderId="34" xfId="0" applyNumberFormat="1" applyFont="1" applyBorder="1" applyAlignment="1" applyProtection="1">
      <alignment horizontal="center" vertical="center" wrapText="1"/>
    </xf>
    <xf numFmtId="164" fontId="11" fillId="0" borderId="46" xfId="0" applyNumberFormat="1" applyFont="1" applyBorder="1" applyAlignment="1" applyProtection="1">
      <alignment horizontal="center" vertical="center" wrapText="1"/>
    </xf>
    <xf numFmtId="164" fontId="11" fillId="0" borderId="18" xfId="0" applyNumberFormat="1" applyFont="1" applyBorder="1" applyAlignment="1" applyProtection="1">
      <alignment horizontal="center" vertical="center" wrapText="1"/>
    </xf>
    <xf numFmtId="164" fontId="11" fillId="0" borderId="0" xfId="0" applyNumberFormat="1" applyFont="1" applyBorder="1" applyAlignment="1" applyProtection="1">
      <alignment horizontal="center" vertical="center" wrapText="1"/>
    </xf>
    <xf numFmtId="164" fontId="11" fillId="0" borderId="3" xfId="0" applyNumberFormat="1" applyFont="1" applyBorder="1" applyAlignment="1" applyProtection="1">
      <alignment horizontal="center" vertical="center" wrapText="1"/>
    </xf>
    <xf numFmtId="164" fontId="11" fillId="0" borderId="47" xfId="0" applyNumberFormat="1" applyFont="1" applyBorder="1" applyAlignment="1" applyProtection="1">
      <alignment horizontal="center" vertical="center" wrapText="1"/>
    </xf>
    <xf numFmtId="164" fontId="11" fillId="0" borderId="37" xfId="0" applyNumberFormat="1" applyFont="1" applyBorder="1" applyAlignment="1" applyProtection="1">
      <alignment horizontal="center" vertical="center" wrapText="1"/>
    </xf>
    <xf numFmtId="0" fontId="6" fillId="5" borderId="4" xfId="0" applyFont="1" applyFill="1" applyBorder="1" applyAlignment="1" applyProtection="1">
      <alignment horizontal="left" wrapText="1"/>
    </xf>
    <xf numFmtId="0" fontId="6" fillId="5" borderId="5" xfId="0" applyFont="1" applyFill="1" applyBorder="1" applyAlignment="1" applyProtection="1">
      <alignment horizontal="left" wrapText="1"/>
    </xf>
    <xf numFmtId="0" fontId="6" fillId="5" borderId="6" xfId="0" applyFont="1" applyFill="1" applyBorder="1" applyAlignment="1" applyProtection="1">
      <alignment horizontal="left" wrapText="1"/>
    </xf>
    <xf numFmtId="164" fontId="13" fillId="2" borderId="4" xfId="0" applyNumberFormat="1" applyFont="1" applyFill="1" applyBorder="1" applyAlignment="1" applyProtection="1">
      <alignment horizontal="left" vertical="center" wrapText="1"/>
    </xf>
    <xf numFmtId="164" fontId="13" fillId="2" borderId="5" xfId="0" applyNumberFormat="1" applyFont="1" applyFill="1" applyBorder="1" applyAlignment="1" applyProtection="1">
      <alignment horizontal="left" vertical="center" wrapText="1"/>
    </xf>
    <xf numFmtId="164" fontId="13" fillId="2" borderId="6" xfId="0" applyNumberFormat="1" applyFont="1" applyFill="1" applyBorder="1" applyAlignment="1" applyProtection="1">
      <alignment horizontal="left" vertical="center" wrapText="1"/>
    </xf>
    <xf numFmtId="2" fontId="11" fillId="0" borderId="3" xfId="0" applyNumberFormat="1" applyFont="1" applyBorder="1" applyAlignment="1" applyProtection="1">
      <alignment horizontal="center" vertical="center" wrapText="1"/>
    </xf>
    <xf numFmtId="2" fontId="11" fillId="0" borderId="47" xfId="0" applyNumberFormat="1" applyFont="1" applyBorder="1" applyAlignment="1" applyProtection="1">
      <alignment horizontal="center" vertical="center" wrapText="1"/>
    </xf>
    <xf numFmtId="2" fontId="11" fillId="0" borderId="37" xfId="0" applyNumberFormat="1" applyFont="1" applyBorder="1" applyAlignment="1" applyProtection="1">
      <alignment horizontal="center" vertical="center" wrapText="1"/>
    </xf>
    <xf numFmtId="164" fontId="13" fillId="0" borderId="39" xfId="0" applyNumberFormat="1" applyFont="1" applyBorder="1" applyAlignment="1" applyProtection="1">
      <alignment horizontal="left" vertical="center" wrapText="1"/>
    </xf>
    <xf numFmtId="164" fontId="13" fillId="0" borderId="43" xfId="0" applyNumberFormat="1" applyFont="1" applyBorder="1" applyAlignment="1" applyProtection="1">
      <alignment horizontal="left" vertical="center" wrapText="1"/>
    </xf>
    <xf numFmtId="164" fontId="13" fillId="0" borderId="40" xfId="0" applyNumberFormat="1" applyFont="1" applyBorder="1" applyAlignment="1" applyProtection="1">
      <alignment horizontal="left" vertical="center" wrapText="1"/>
    </xf>
    <xf numFmtId="0" fontId="11" fillId="0" borderId="3" xfId="0" applyFont="1" applyBorder="1" applyAlignment="1" applyProtection="1">
      <alignment horizontal="center" vertical="center" wrapText="1"/>
    </xf>
    <xf numFmtId="0" fontId="11" fillId="0" borderId="47" xfId="0" applyFont="1" applyBorder="1" applyAlignment="1" applyProtection="1">
      <alignment horizontal="center" vertical="center" wrapText="1"/>
    </xf>
    <xf numFmtId="0" fontId="11" fillId="0" borderId="37" xfId="0" applyFont="1" applyBorder="1" applyAlignment="1" applyProtection="1">
      <alignment horizontal="center" vertical="center" wrapText="1"/>
    </xf>
    <xf numFmtId="0" fontId="11" fillId="0" borderId="0" xfId="0" applyFont="1" applyBorder="1" applyAlignment="1" applyProtection="1">
      <alignment horizontal="center" vertical="center" wrapText="1"/>
    </xf>
    <xf numFmtId="0" fontId="13" fillId="0" borderId="4" xfId="0" applyFont="1" applyBorder="1" applyAlignment="1" applyProtection="1">
      <alignment horizontal="left" vertical="center" wrapText="1"/>
    </xf>
    <xf numFmtId="0" fontId="13" fillId="0" borderId="5" xfId="0" applyFont="1" applyBorder="1" applyAlignment="1" applyProtection="1">
      <alignment horizontal="left" vertical="center" wrapText="1"/>
    </xf>
    <xf numFmtId="0" fontId="13" fillId="0" borderId="6" xfId="0" applyFont="1" applyBorder="1" applyAlignment="1" applyProtection="1">
      <alignment horizontal="left" vertical="center" wrapText="1"/>
    </xf>
    <xf numFmtId="164" fontId="13" fillId="0" borderId="4" xfId="0" applyNumberFormat="1" applyFont="1" applyBorder="1" applyAlignment="1" applyProtection="1">
      <alignment horizontal="left" vertical="center" wrapText="1"/>
    </xf>
    <xf numFmtId="164" fontId="13" fillId="0" borderId="5" xfId="0" applyNumberFormat="1" applyFont="1" applyBorder="1" applyAlignment="1" applyProtection="1">
      <alignment horizontal="left" vertical="center" wrapText="1"/>
    </xf>
    <xf numFmtId="164" fontId="13" fillId="0" borderId="6" xfId="0" applyNumberFormat="1" applyFont="1" applyBorder="1" applyAlignment="1" applyProtection="1">
      <alignment horizontal="left" vertical="center" wrapText="1"/>
    </xf>
    <xf numFmtId="0" fontId="12" fillId="0" borderId="0" xfId="0" applyFont="1" applyBorder="1" applyProtection="1"/>
    <xf numFmtId="0" fontId="4" fillId="0" borderId="0" xfId="0" applyFont="1" applyBorder="1" applyProtection="1"/>
    <xf numFmtId="2" fontId="11" fillId="0" borderId="38" xfId="0" applyNumberFormat="1" applyFont="1" applyBorder="1" applyAlignment="1" applyProtection="1">
      <alignment horizontal="center" vertical="center" wrapText="1"/>
    </xf>
    <xf numFmtId="0" fontId="11" fillId="0" borderId="0" xfId="0" applyFont="1" applyBorder="1" applyAlignment="1" applyProtection="1">
      <alignment vertical="center" wrapText="1"/>
    </xf>
    <xf numFmtId="0" fontId="13" fillId="0" borderId="9" xfId="0" applyFont="1" applyBorder="1" applyAlignment="1" applyProtection="1">
      <alignment horizontal="center" vertical="center" wrapText="1"/>
    </xf>
    <xf numFmtId="0" fontId="13" fillId="5" borderId="10" xfId="0" applyFont="1" applyFill="1" applyBorder="1" applyAlignment="1" applyProtection="1">
      <alignment horizontal="center" vertical="center" wrapText="1"/>
    </xf>
    <xf numFmtId="0" fontId="13" fillId="5" borderId="9" xfId="0" applyFont="1" applyFill="1" applyBorder="1" applyAlignment="1" applyProtection="1">
      <alignment horizontal="center" vertical="center" wrapText="1"/>
    </xf>
    <xf numFmtId="0" fontId="11" fillId="0" borderId="0" xfId="0" applyFont="1" applyBorder="1" applyAlignment="1" applyProtection="1">
      <alignment horizontal="left" vertical="center" wrapText="1"/>
    </xf>
    <xf numFmtId="0" fontId="11" fillId="0" borderId="38" xfId="0" applyFont="1" applyBorder="1" applyAlignment="1" applyProtection="1">
      <alignment horizontal="center" vertical="center" wrapText="1"/>
    </xf>
    <xf numFmtId="0" fontId="6" fillId="0" borderId="0" xfId="0" applyFont="1" applyAlignment="1" applyProtection="1">
      <alignment horizontal="center" vertical="center" wrapText="1"/>
    </xf>
    <xf numFmtId="0" fontId="13" fillId="5" borderId="35" xfId="0" applyFont="1" applyFill="1" applyBorder="1" applyAlignment="1" applyProtection="1">
      <alignment horizontal="center" vertical="center" wrapText="1"/>
    </xf>
    <xf numFmtId="165" fontId="11" fillId="0" borderId="49" xfId="0" applyNumberFormat="1" applyFont="1" applyBorder="1" applyAlignment="1" applyProtection="1">
      <alignment horizontal="center" vertical="center" wrapText="1"/>
      <protection locked="0"/>
    </xf>
    <xf numFmtId="165" fontId="11" fillId="0" borderId="50" xfId="0" applyNumberFormat="1" applyFont="1" applyBorder="1" applyAlignment="1" applyProtection="1">
      <alignment horizontal="center" vertical="center" wrapText="1"/>
      <protection locked="0"/>
    </xf>
    <xf numFmtId="165" fontId="11" fillId="0" borderId="9" xfId="0" applyNumberFormat="1" applyFont="1" applyBorder="1" applyAlignment="1" applyProtection="1">
      <alignment horizontal="center" vertical="center" wrapText="1"/>
      <protection locked="0"/>
    </xf>
    <xf numFmtId="165" fontId="11" fillId="0" borderId="0" xfId="0" applyNumberFormat="1" applyFont="1" applyBorder="1" applyAlignment="1" applyProtection="1">
      <alignment horizontal="center" vertical="center" wrapText="1"/>
    </xf>
    <xf numFmtId="0" fontId="17" fillId="2" borderId="10" xfId="0" applyFont="1" applyFill="1" applyBorder="1" applyAlignment="1" applyProtection="1">
      <alignment horizontal="center" vertical="center" wrapText="1"/>
    </xf>
    <xf numFmtId="0" fontId="17" fillId="2" borderId="25" xfId="0" applyFont="1" applyFill="1" applyBorder="1" applyAlignment="1" applyProtection="1">
      <alignment horizontal="center" vertical="center" wrapText="1"/>
    </xf>
    <xf numFmtId="0" fontId="17" fillId="2" borderId="11" xfId="0" applyFont="1" applyFill="1" applyBorder="1" applyAlignment="1" applyProtection="1">
      <alignment horizontal="center" vertical="center" wrapText="1"/>
    </xf>
    <xf numFmtId="0" fontId="4" fillId="0" borderId="12" xfId="0" applyFont="1" applyBorder="1" applyAlignment="1" applyProtection="1">
      <alignment horizontal="center" vertical="center" wrapText="1"/>
      <protection locked="0"/>
    </xf>
    <xf numFmtId="0" fontId="4" fillId="0" borderId="14" xfId="0" applyFont="1" applyBorder="1" applyAlignment="1" applyProtection="1">
      <alignment horizontal="center" vertical="center" wrapText="1"/>
      <protection locked="0"/>
    </xf>
    <xf numFmtId="0" fontId="6" fillId="0" borderId="59" xfId="0" applyFont="1" applyBorder="1" applyAlignment="1" applyProtection="1">
      <alignment horizontal="center" vertical="center"/>
    </xf>
    <xf numFmtId="2" fontId="14" fillId="0" borderId="58" xfId="0" applyNumberFormat="1" applyFont="1" applyBorder="1" applyAlignment="1" applyProtection="1">
      <alignment horizontal="center" vertical="center"/>
    </xf>
    <xf numFmtId="2" fontId="14" fillId="2" borderId="1" xfId="0" applyNumberFormat="1" applyFont="1" applyFill="1" applyBorder="1" applyAlignment="1" applyProtection="1">
      <alignment horizontal="center" vertical="center"/>
      <protection locked="0"/>
    </xf>
    <xf numFmtId="1" fontId="11" fillId="0" borderId="15" xfId="0" applyNumberFormat="1" applyFont="1" applyBorder="1" applyAlignment="1" applyProtection="1">
      <alignment horizontal="center" vertical="center" wrapText="1"/>
    </xf>
    <xf numFmtId="1" fontId="11" fillId="0" borderId="48" xfId="0" applyNumberFormat="1" applyFont="1" applyBorder="1" applyAlignment="1" applyProtection="1">
      <alignment horizontal="center" vertical="center" wrapText="1"/>
    </xf>
    <xf numFmtId="1" fontId="11" fillId="0" borderId="38" xfId="0" applyNumberFormat="1" applyFont="1" applyBorder="1" applyAlignment="1" applyProtection="1">
      <alignment horizontal="center" vertical="center" wrapText="1"/>
    </xf>
    <xf numFmtId="0" fontId="11" fillId="0" borderId="36" xfId="0" applyFont="1" applyBorder="1" applyAlignment="1" applyProtection="1">
      <alignment horizontal="center" vertical="center" wrapText="1"/>
      <protection locked="0"/>
    </xf>
    <xf numFmtId="0" fontId="11" fillId="0" borderId="11" xfId="0" applyFont="1" applyBorder="1" applyAlignment="1" applyProtection="1">
      <alignment horizontal="center" vertical="center" wrapText="1"/>
      <protection locked="0"/>
    </xf>
    <xf numFmtId="0" fontId="6" fillId="0" borderId="18" xfId="0" applyFont="1" applyBorder="1" applyAlignment="1" applyProtection="1">
      <alignment horizontal="center"/>
    </xf>
    <xf numFmtId="0" fontId="13" fillId="3" borderId="18" xfId="0" applyFont="1" applyFill="1" applyBorder="1" applyAlignment="1" applyProtection="1">
      <alignment horizontal="center" vertical="center" wrapText="1"/>
    </xf>
    <xf numFmtId="0" fontId="10" fillId="3" borderId="0" xfId="0" applyFont="1" applyFill="1" applyBorder="1" applyAlignment="1" applyProtection="1">
      <alignment horizontal="center" vertical="center" wrapText="1"/>
    </xf>
    <xf numFmtId="0" fontId="10" fillId="3" borderId="9" xfId="0" applyFont="1" applyFill="1" applyBorder="1" applyAlignment="1" applyProtection="1">
      <alignment horizontal="center" vertical="center" wrapText="1"/>
    </xf>
    <xf numFmtId="0" fontId="19" fillId="0" borderId="1" xfId="0" applyFont="1" applyBorder="1" applyAlignment="1" applyProtection="1">
      <alignment horizontal="center" vertical="center" wrapText="1"/>
    </xf>
    <xf numFmtId="0" fontId="20" fillId="0" borderId="1" xfId="0" applyFont="1" applyBorder="1" applyAlignment="1" applyProtection="1">
      <alignment horizontal="center" vertical="center" wrapText="1"/>
    </xf>
    <xf numFmtId="164" fontId="13" fillId="0" borderId="41" xfId="0" applyNumberFormat="1" applyFont="1" applyBorder="1" applyAlignment="1" applyProtection="1">
      <alignment horizontal="left" vertical="center" wrapText="1"/>
    </xf>
    <xf numFmtId="164" fontId="13" fillId="0" borderId="0" xfId="0" applyNumberFormat="1" applyFont="1" applyBorder="1" applyAlignment="1" applyProtection="1">
      <alignment horizontal="left" vertical="center" wrapText="1"/>
    </xf>
    <xf numFmtId="164" fontId="13" fillId="0" borderId="42" xfId="0" applyNumberFormat="1" applyFont="1" applyBorder="1" applyAlignment="1" applyProtection="1">
      <alignment horizontal="left" vertical="center" wrapText="1"/>
    </xf>
    <xf numFmtId="0" fontId="21" fillId="2" borderId="18" xfId="0" applyFont="1" applyFill="1" applyBorder="1" applyAlignment="1" applyProtection="1">
      <alignment horizontal="center" vertical="center" wrapText="1"/>
    </xf>
    <xf numFmtId="0" fontId="20" fillId="2" borderId="9" xfId="0" applyFont="1" applyFill="1" applyBorder="1" applyAlignment="1" applyProtection="1">
      <alignment horizontal="center" vertical="center" wrapText="1"/>
    </xf>
    <xf numFmtId="0" fontId="20" fillId="2" borderId="4" xfId="0" applyFont="1" applyFill="1" applyBorder="1" applyAlignment="1" applyProtection="1">
      <alignment horizontal="center" vertical="center" wrapText="1"/>
    </xf>
    <xf numFmtId="0" fontId="20" fillId="2" borderId="6" xfId="0" applyFont="1" applyFill="1" applyBorder="1" applyAlignment="1" applyProtection="1">
      <alignment horizontal="center" vertical="center" wrapText="1"/>
    </xf>
    <xf numFmtId="0" fontId="3" fillId="0" borderId="9" xfId="0" applyFont="1" applyBorder="1" applyAlignment="1" applyProtection="1">
      <alignment horizontal="center" vertical="center"/>
      <protection locked="0"/>
    </xf>
    <xf numFmtId="164" fontId="3" fillId="0" borderId="9" xfId="0" applyNumberFormat="1" applyFont="1" applyBorder="1" applyAlignment="1" applyProtection="1">
      <alignment horizontal="center" vertical="center"/>
    </xf>
    <xf numFmtId="0" fontId="4" fillId="0" borderId="9" xfId="0" applyFont="1" applyBorder="1" applyAlignment="1" applyProtection="1">
      <alignment horizontal="center" vertical="center"/>
    </xf>
    <xf numFmtId="0" fontId="18" fillId="0" borderId="7" xfId="0" applyFont="1" applyBorder="1" applyAlignment="1" applyProtection="1">
      <alignment horizontal="center" vertical="center" wrapText="1"/>
      <protection locked="0"/>
    </xf>
    <xf numFmtId="0" fontId="18" fillId="0" borderId="26" xfId="0" applyFont="1" applyBorder="1" applyAlignment="1" applyProtection="1">
      <alignment horizontal="center" vertical="center" wrapText="1"/>
      <protection locked="0"/>
    </xf>
    <xf numFmtId="0" fontId="6" fillId="2" borderId="4" xfId="0" applyFont="1" applyFill="1" applyBorder="1" applyAlignment="1" applyProtection="1">
      <alignment horizontal="center"/>
    </xf>
    <xf numFmtId="0" fontId="6" fillId="2" borderId="5" xfId="0" applyFont="1" applyFill="1" applyBorder="1" applyAlignment="1" applyProtection="1">
      <alignment horizontal="center"/>
    </xf>
    <xf numFmtId="0" fontId="6" fillId="2" borderId="6" xfId="0" applyFont="1" applyFill="1" applyBorder="1" applyAlignment="1" applyProtection="1">
      <alignment horizontal="center"/>
    </xf>
    <xf numFmtId="0" fontId="6" fillId="0" borderId="1" xfId="0" applyFont="1" applyBorder="1" applyAlignment="1" applyProtection="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2" fillId="3" borderId="4" xfId="0" applyFont="1" applyFill="1" applyBorder="1" applyAlignment="1">
      <alignment horizontal="right" vertical="center" wrapText="1"/>
    </xf>
    <xf numFmtId="0" fontId="2" fillId="0" borderId="0" xfId="0" applyFont="1" applyFill="1" applyBorder="1" applyAlignment="1">
      <alignment horizontal="right" vertical="center" wrapText="1"/>
    </xf>
    <xf numFmtId="0" fontId="2" fillId="5" borderId="4" xfId="0" applyFont="1" applyFill="1" applyBorder="1" applyAlignment="1">
      <alignment horizontal="left" vertical="center" wrapText="1"/>
    </xf>
    <xf numFmtId="0" fontId="2" fillId="5" borderId="5" xfId="0" applyFont="1" applyFill="1" applyBorder="1" applyAlignment="1">
      <alignment horizontal="left" vertical="center" wrapText="1"/>
    </xf>
    <xf numFmtId="0" fontId="2" fillId="5" borderId="6" xfId="0" applyFont="1" applyFill="1" applyBorder="1" applyAlignment="1">
      <alignment horizontal="left" vertical="center" wrapText="1"/>
    </xf>
    <xf numFmtId="0" fontId="2" fillId="5" borderId="4" xfId="0" applyFont="1" applyFill="1" applyBorder="1" applyAlignment="1">
      <alignment horizontal="center" vertical="center" wrapText="1"/>
    </xf>
    <xf numFmtId="0" fontId="2" fillId="5" borderId="5" xfId="0" applyFont="1" applyFill="1" applyBorder="1" applyAlignment="1">
      <alignment horizontal="center" vertical="center" wrapText="1"/>
    </xf>
    <xf numFmtId="0" fontId="2" fillId="5" borderId="6" xfId="0" applyFont="1" applyFill="1" applyBorder="1" applyAlignment="1">
      <alignment horizontal="center" vertical="center" wrapText="1"/>
    </xf>
    <xf numFmtId="0" fontId="12" fillId="0" borderId="39" xfId="0" applyFont="1" applyBorder="1" applyAlignment="1">
      <alignment horizontal="left" vertical="center" wrapText="1"/>
    </xf>
    <xf numFmtId="0" fontId="12" fillId="0" borderId="43" xfId="0" applyFont="1" applyBorder="1" applyAlignment="1">
      <alignment horizontal="left" vertical="center" wrapText="1"/>
    </xf>
    <xf numFmtId="0" fontId="12" fillId="0" borderId="40" xfId="0" applyFont="1" applyBorder="1" applyAlignment="1">
      <alignment horizontal="left" vertical="center" wrapText="1"/>
    </xf>
    <xf numFmtId="0" fontId="12" fillId="0" borderId="41" xfId="0" applyFont="1" applyBorder="1" applyAlignment="1">
      <alignment horizontal="left" vertical="center" wrapText="1"/>
    </xf>
    <xf numFmtId="0" fontId="12" fillId="0" borderId="0" xfId="0" applyFont="1" applyBorder="1" applyAlignment="1">
      <alignment horizontal="left" vertical="center" wrapText="1"/>
    </xf>
    <xf numFmtId="0" fontId="12" fillId="0" borderId="42" xfId="0" applyFont="1" applyBorder="1" applyAlignment="1">
      <alignment horizontal="left" vertical="center" wrapText="1"/>
    </xf>
    <xf numFmtId="0" fontId="12" fillId="0" borderId="7" xfId="0" applyFont="1" applyBorder="1" applyAlignment="1">
      <alignment horizontal="left" vertical="center" wrapText="1"/>
    </xf>
    <xf numFmtId="0" fontId="12" fillId="0" borderId="44" xfId="0" applyFont="1" applyBorder="1" applyAlignment="1">
      <alignment horizontal="left" vertical="center" wrapText="1"/>
    </xf>
    <xf numFmtId="0" fontId="12" fillId="0" borderId="26" xfId="0" applyFont="1" applyBorder="1" applyAlignment="1">
      <alignment horizontal="left" vertical="center" wrapText="1"/>
    </xf>
    <xf numFmtId="0" fontId="5" fillId="2" borderId="10" xfId="0" applyFont="1" applyFill="1" applyBorder="1" applyAlignment="1">
      <alignment horizontal="center" vertical="center" wrapText="1"/>
    </xf>
    <xf numFmtId="0" fontId="5" fillId="2" borderId="25"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4" fillId="0" borderId="39" xfId="0" applyFont="1" applyBorder="1" applyAlignment="1">
      <alignment vertical="center" wrapText="1"/>
    </xf>
    <xf numFmtId="0" fontId="4" fillId="0" borderId="43" xfId="0" applyFont="1" applyBorder="1" applyAlignment="1">
      <alignment vertical="center" wrapText="1"/>
    </xf>
    <xf numFmtId="0" fontId="4" fillId="0" borderId="40" xfId="0" applyFont="1" applyBorder="1" applyAlignment="1">
      <alignment vertical="center" wrapText="1"/>
    </xf>
    <xf numFmtId="0" fontId="4" fillId="0" borderId="41" xfId="0" applyFont="1" applyBorder="1" applyAlignment="1">
      <alignment vertical="center" wrapText="1"/>
    </xf>
    <xf numFmtId="0" fontId="4" fillId="0" borderId="0" xfId="0" applyFont="1" applyAlignment="1">
      <alignment vertical="center" wrapText="1"/>
    </xf>
    <xf numFmtId="0" fontId="4" fillId="0" borderId="42" xfId="0" applyFont="1" applyBorder="1" applyAlignment="1">
      <alignment vertical="center" wrapText="1"/>
    </xf>
    <xf numFmtId="0" fontId="4" fillId="0" borderId="7" xfId="0" applyFont="1" applyBorder="1" applyAlignment="1">
      <alignment vertical="center" wrapText="1"/>
    </xf>
    <xf numFmtId="0" fontId="4" fillId="0" borderId="44" xfId="0" applyFont="1" applyBorder="1" applyAlignment="1">
      <alignment vertical="center" wrapText="1"/>
    </xf>
    <xf numFmtId="0" fontId="4" fillId="0" borderId="26"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connections" Target="connection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2" Type="http://schemas.microsoft.com/office/2011/relationships/chartColorStyle" Target="colors32.xml"/><Relationship Id="rId1" Type="http://schemas.microsoft.com/office/2011/relationships/chartStyle" Target="style3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Student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poly"/>
            <c:order val="3"/>
            <c:dispRSqr val="1"/>
            <c:dispEq val="1"/>
            <c:trendlineLbl>
              <c:layout>
                <c:manualLayout>
                  <c:x val="0.12423517060367455"/>
                  <c:y val="-0.43039812128747063"/>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trendlineLbl>
          </c:trendline>
          <c:xVal>
            <c:numRef>
              <c:f>'Anova 1'!#REF!</c:f>
            </c:numRef>
          </c:xVal>
          <c:yVal>
            <c:numRef>
              <c:f>'Anova 1'!#REF!</c:f>
              <c:numCache>
                <c:formatCode>General</c:formatCode>
                <c:ptCount val="1"/>
                <c:pt idx="0">
                  <c:v>1</c:v>
                </c:pt>
              </c:numCache>
            </c:numRef>
          </c:yVal>
          <c:smooth val="1"/>
          <c:extLst>
            <c:ext xmlns:c16="http://schemas.microsoft.com/office/drawing/2014/chart" uri="{C3380CC4-5D6E-409C-BE32-E72D297353CC}">
              <c16:uniqueId val="{00000001-0FB5-413F-A9D7-B4DD0662300C}"/>
            </c:ext>
          </c:extLst>
        </c:ser>
        <c:dLbls>
          <c:showLegendKey val="0"/>
          <c:showVal val="0"/>
          <c:showCatName val="0"/>
          <c:showSerName val="0"/>
          <c:showPercent val="0"/>
          <c:showBubbleSize val="0"/>
        </c:dLbls>
        <c:axId val="522667368"/>
        <c:axId val="522667760"/>
      </c:scatterChart>
      <c:valAx>
        <c:axId val="522667368"/>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22667760"/>
        <c:crosses val="autoZero"/>
        <c:crossBetween val="midCat"/>
      </c:valAx>
      <c:valAx>
        <c:axId val="5226677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22667368"/>
        <c:crosses val="autoZero"/>
        <c:crossBetween val="midCat"/>
      </c:valAx>
      <c:spPr>
        <a:noFill/>
        <a:ln>
          <a:noFill/>
        </a:ln>
        <a:effectLst/>
      </c:spPr>
    </c:plotArea>
    <c:plotVisOnly val="1"/>
    <c:dispBlanksAs val="gap"/>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Student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poly"/>
            <c:order val="3"/>
            <c:dispRSqr val="1"/>
            <c:dispEq val="1"/>
            <c:trendlineLbl>
              <c:layout>
                <c:manualLayout>
                  <c:x val="0.12423517060367455"/>
                  <c:y val="-0.43039812128747063"/>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trendlineLbl>
          </c:trendline>
          <c:xVal>
            <c:numRef>
              <c:f>'[2]Anova '!$R$7:$R$31</c:f>
              <c:numCache>
                <c:formatCode>General</c:formatCode>
                <c:ptCount val="25"/>
                <c:pt idx="0">
                  <c:v>0</c:v>
                </c:pt>
                <c:pt idx="1">
                  <c:v>0</c:v>
                </c:pt>
                <c:pt idx="2">
                  <c:v>0</c:v>
                </c:pt>
                <c:pt idx="3">
                  <c:v>0</c:v>
                </c:pt>
                <c:pt idx="4">
                  <c:v>0</c:v>
                </c:pt>
                <c:pt idx="5">
                  <c:v>0</c:v>
                </c:pt>
                <c:pt idx="6">
                  <c:v>0</c:v>
                </c:pt>
                <c:pt idx="7">
                  <c:v>0</c:v>
                </c:pt>
                <c:pt idx="8">
                  <c:v>10</c:v>
                </c:pt>
                <c:pt idx="9">
                  <c:v>11</c:v>
                </c:pt>
                <c:pt idx="10">
                  <c:v>12</c:v>
                </c:pt>
                <c:pt idx="11">
                  <c:v>13</c:v>
                </c:pt>
                <c:pt idx="12">
                  <c:v>14</c:v>
                </c:pt>
                <c:pt idx="13">
                  <c:v>15</c:v>
                </c:pt>
                <c:pt idx="14">
                  <c:v>16</c:v>
                </c:pt>
                <c:pt idx="15">
                  <c:v>17</c:v>
                </c:pt>
                <c:pt idx="16">
                  <c:v>18</c:v>
                </c:pt>
                <c:pt idx="17">
                  <c:v>19</c:v>
                </c:pt>
                <c:pt idx="18">
                  <c:v>20</c:v>
                </c:pt>
                <c:pt idx="19">
                  <c:v>21</c:v>
                </c:pt>
                <c:pt idx="20">
                  <c:v>22</c:v>
                </c:pt>
                <c:pt idx="21">
                  <c:v>23</c:v>
                </c:pt>
                <c:pt idx="22">
                  <c:v>24</c:v>
                </c:pt>
                <c:pt idx="23">
                  <c:v>25</c:v>
                </c:pt>
                <c:pt idx="24">
                  <c:v>26</c:v>
                </c:pt>
              </c:numCache>
            </c:numRef>
          </c:xVal>
          <c:yVal>
            <c:numRef>
              <c:f>'[2]Anova '!$S$7:$S$31</c:f>
              <c:numCache>
                <c:formatCode>General</c:formatCode>
                <c:ptCount val="25"/>
                <c:pt idx="0">
                  <c:v>0</c:v>
                </c:pt>
                <c:pt idx="1">
                  <c:v>0</c:v>
                </c:pt>
                <c:pt idx="2">
                  <c:v>0</c:v>
                </c:pt>
                <c:pt idx="3">
                  <c:v>0</c:v>
                </c:pt>
                <c:pt idx="4">
                  <c:v>0</c:v>
                </c:pt>
                <c:pt idx="5">
                  <c:v>0</c:v>
                </c:pt>
                <c:pt idx="6">
                  <c:v>0</c:v>
                </c:pt>
                <c:pt idx="7">
                  <c:v>0</c:v>
                </c:pt>
                <c:pt idx="8">
                  <c:v>2.2281</c:v>
                </c:pt>
                <c:pt idx="9">
                  <c:v>2.2010000000000001</c:v>
                </c:pt>
                <c:pt idx="10">
                  <c:v>2.1787999999999998</c:v>
                </c:pt>
                <c:pt idx="11">
                  <c:v>2.1604000000000001</c:v>
                </c:pt>
                <c:pt idx="12">
                  <c:v>2.1448</c:v>
                </c:pt>
                <c:pt idx="13">
                  <c:v>2.1315</c:v>
                </c:pt>
                <c:pt idx="14">
                  <c:v>2.1198999999999999</c:v>
                </c:pt>
                <c:pt idx="15">
                  <c:v>2.1097999999999999</c:v>
                </c:pt>
                <c:pt idx="16">
                  <c:v>2.1009000000000002</c:v>
                </c:pt>
                <c:pt idx="17">
                  <c:v>2.093</c:v>
                </c:pt>
                <c:pt idx="18">
                  <c:v>2.0859999999999999</c:v>
                </c:pt>
                <c:pt idx="19">
                  <c:v>2.0796000000000001</c:v>
                </c:pt>
                <c:pt idx="20">
                  <c:v>2.0739000000000001</c:v>
                </c:pt>
                <c:pt idx="21">
                  <c:v>2.0687000000000002</c:v>
                </c:pt>
                <c:pt idx="22">
                  <c:v>2.0638999999999998</c:v>
                </c:pt>
                <c:pt idx="23">
                  <c:v>2.0594999999999999</c:v>
                </c:pt>
                <c:pt idx="24">
                  <c:v>2.0554999999999999</c:v>
                </c:pt>
              </c:numCache>
            </c:numRef>
          </c:yVal>
          <c:smooth val="1"/>
          <c:extLst>
            <c:ext xmlns:c16="http://schemas.microsoft.com/office/drawing/2014/chart" uri="{C3380CC4-5D6E-409C-BE32-E72D297353CC}">
              <c16:uniqueId val="{00000001-698A-4CE3-8FC1-E2C49E45D721}"/>
            </c:ext>
          </c:extLst>
        </c:ser>
        <c:dLbls>
          <c:showLegendKey val="0"/>
          <c:showVal val="0"/>
          <c:showCatName val="0"/>
          <c:showSerName val="0"/>
          <c:showPercent val="0"/>
          <c:showBubbleSize val="0"/>
        </c:dLbls>
        <c:axId val="566440056"/>
        <c:axId val="566440448"/>
      </c:scatterChart>
      <c:valAx>
        <c:axId val="56644005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6440448"/>
        <c:crosses val="autoZero"/>
        <c:crossBetween val="midCat"/>
      </c:valAx>
      <c:valAx>
        <c:axId val="56644044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6440056"/>
        <c:crosses val="autoZero"/>
        <c:crossBetween val="midCat"/>
      </c:valAx>
      <c:spPr>
        <a:noFill/>
        <a:ln>
          <a:noFill/>
        </a:ln>
        <a:effectLst/>
      </c:spPr>
    </c:plotArea>
    <c:plotVisOnly val="1"/>
    <c:dispBlanksAs val="gap"/>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Student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poly"/>
            <c:order val="3"/>
            <c:dispRSqr val="1"/>
            <c:dispEq val="1"/>
            <c:trendlineLbl>
              <c:layout>
                <c:manualLayout>
                  <c:x val="0.12800059992500937"/>
                  <c:y val="-0.55252930487761431"/>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trendlineLbl>
          </c:trendline>
          <c:xVal>
            <c:numRef>
              <c:f>'[3]Anova 2'!$R$15:$R$25</c:f>
              <c:numCache>
                <c:formatCode>General</c:formatCode>
                <c:ptCount val="11"/>
                <c:pt idx="2">
                  <c:v>7</c:v>
                </c:pt>
                <c:pt idx="3">
                  <c:v>8</c:v>
                </c:pt>
                <c:pt idx="4">
                  <c:v>9</c:v>
                </c:pt>
                <c:pt idx="5">
                  <c:v>10</c:v>
                </c:pt>
                <c:pt idx="6">
                  <c:v>11</c:v>
                </c:pt>
                <c:pt idx="7">
                  <c:v>12</c:v>
                </c:pt>
                <c:pt idx="8">
                  <c:v>13</c:v>
                </c:pt>
                <c:pt idx="9">
                  <c:v>14</c:v>
                </c:pt>
                <c:pt idx="10">
                  <c:v>15</c:v>
                </c:pt>
              </c:numCache>
            </c:numRef>
          </c:xVal>
          <c:yVal>
            <c:numRef>
              <c:f>'[3]Anova 2'!$S$15:$S$25</c:f>
              <c:numCache>
                <c:formatCode>General</c:formatCode>
                <c:ptCount val="11"/>
                <c:pt idx="2">
                  <c:v>3.4994999999999998</c:v>
                </c:pt>
                <c:pt idx="3">
                  <c:v>3.3553999999999999</c:v>
                </c:pt>
                <c:pt idx="4">
                  <c:v>3.2498</c:v>
                </c:pt>
                <c:pt idx="5">
                  <c:v>3.1692999999999998</c:v>
                </c:pt>
                <c:pt idx="6">
                  <c:v>3.1057999999999999</c:v>
                </c:pt>
                <c:pt idx="7">
                  <c:v>3.0545</c:v>
                </c:pt>
                <c:pt idx="8">
                  <c:v>3.0123000000000002</c:v>
                </c:pt>
                <c:pt idx="9">
                  <c:v>2.9767999999999999</c:v>
                </c:pt>
                <c:pt idx="10">
                  <c:v>2.9466999999999999</c:v>
                </c:pt>
              </c:numCache>
            </c:numRef>
          </c:yVal>
          <c:smooth val="1"/>
          <c:extLst>
            <c:ext xmlns:c16="http://schemas.microsoft.com/office/drawing/2014/chart" uri="{C3380CC4-5D6E-409C-BE32-E72D297353CC}">
              <c16:uniqueId val="{00000001-698A-4CE3-8FC1-E2C49E45D721}"/>
            </c:ext>
          </c:extLst>
        </c:ser>
        <c:dLbls>
          <c:showLegendKey val="0"/>
          <c:showVal val="0"/>
          <c:showCatName val="0"/>
          <c:showSerName val="0"/>
          <c:showPercent val="0"/>
          <c:showBubbleSize val="0"/>
        </c:dLbls>
        <c:axId val="265514712"/>
        <c:axId val="265515104"/>
      </c:scatterChart>
      <c:valAx>
        <c:axId val="26551471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65515104"/>
        <c:crosses val="autoZero"/>
        <c:crossBetween val="midCat"/>
      </c:valAx>
      <c:valAx>
        <c:axId val="26551510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65514712"/>
        <c:crosses val="autoZero"/>
        <c:crossBetween val="midCat"/>
      </c:valAx>
      <c:spPr>
        <a:noFill/>
        <a:ln>
          <a:noFill/>
        </a:ln>
        <a:effectLst/>
      </c:spPr>
    </c:plotArea>
    <c:plotVisOnly val="1"/>
    <c:dispBlanksAs val="gap"/>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Student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poly"/>
            <c:order val="3"/>
            <c:dispRSqr val="1"/>
            <c:dispEq val="1"/>
            <c:trendlineLbl>
              <c:layout>
                <c:manualLayout>
                  <c:x val="0.12423517060367455"/>
                  <c:y val="-0.43039812128747063"/>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trendlineLbl>
          </c:trendline>
          <c:xVal>
            <c:numRef>
              <c:f>'[2]Anova '!$R$7:$R$31</c:f>
              <c:numCache>
                <c:formatCode>General</c:formatCode>
                <c:ptCount val="25"/>
                <c:pt idx="0">
                  <c:v>0</c:v>
                </c:pt>
                <c:pt idx="1">
                  <c:v>0</c:v>
                </c:pt>
                <c:pt idx="2">
                  <c:v>0</c:v>
                </c:pt>
                <c:pt idx="3">
                  <c:v>0</c:v>
                </c:pt>
                <c:pt idx="4">
                  <c:v>0</c:v>
                </c:pt>
                <c:pt idx="5">
                  <c:v>0</c:v>
                </c:pt>
                <c:pt idx="6">
                  <c:v>0</c:v>
                </c:pt>
                <c:pt idx="7">
                  <c:v>0</c:v>
                </c:pt>
                <c:pt idx="8">
                  <c:v>10</c:v>
                </c:pt>
                <c:pt idx="9">
                  <c:v>11</c:v>
                </c:pt>
                <c:pt idx="10">
                  <c:v>12</c:v>
                </c:pt>
                <c:pt idx="11">
                  <c:v>13</c:v>
                </c:pt>
                <c:pt idx="12">
                  <c:v>14</c:v>
                </c:pt>
                <c:pt idx="13">
                  <c:v>15</c:v>
                </c:pt>
                <c:pt idx="14">
                  <c:v>16</c:v>
                </c:pt>
                <c:pt idx="15">
                  <c:v>17</c:v>
                </c:pt>
                <c:pt idx="16">
                  <c:v>18</c:v>
                </c:pt>
                <c:pt idx="17">
                  <c:v>19</c:v>
                </c:pt>
                <c:pt idx="18">
                  <c:v>20</c:v>
                </c:pt>
                <c:pt idx="19">
                  <c:v>21</c:v>
                </c:pt>
                <c:pt idx="20">
                  <c:v>22</c:v>
                </c:pt>
                <c:pt idx="21">
                  <c:v>23</c:v>
                </c:pt>
                <c:pt idx="22">
                  <c:v>24</c:v>
                </c:pt>
                <c:pt idx="23">
                  <c:v>25</c:v>
                </c:pt>
                <c:pt idx="24">
                  <c:v>26</c:v>
                </c:pt>
              </c:numCache>
            </c:numRef>
          </c:xVal>
          <c:yVal>
            <c:numRef>
              <c:f>'[2]Anova '!$S$7:$S$31</c:f>
              <c:numCache>
                <c:formatCode>General</c:formatCode>
                <c:ptCount val="25"/>
                <c:pt idx="0">
                  <c:v>0</c:v>
                </c:pt>
                <c:pt idx="1">
                  <c:v>0</c:v>
                </c:pt>
                <c:pt idx="2">
                  <c:v>0</c:v>
                </c:pt>
                <c:pt idx="3">
                  <c:v>0</c:v>
                </c:pt>
                <c:pt idx="4">
                  <c:v>0</c:v>
                </c:pt>
                <c:pt idx="5">
                  <c:v>0</c:v>
                </c:pt>
                <c:pt idx="6">
                  <c:v>0</c:v>
                </c:pt>
                <c:pt idx="7">
                  <c:v>0</c:v>
                </c:pt>
                <c:pt idx="8">
                  <c:v>2.2281</c:v>
                </c:pt>
                <c:pt idx="9">
                  <c:v>2.2010000000000001</c:v>
                </c:pt>
                <c:pt idx="10">
                  <c:v>2.1787999999999998</c:v>
                </c:pt>
                <c:pt idx="11">
                  <c:v>2.1604000000000001</c:v>
                </c:pt>
                <c:pt idx="12">
                  <c:v>2.1448</c:v>
                </c:pt>
                <c:pt idx="13">
                  <c:v>2.1315</c:v>
                </c:pt>
                <c:pt idx="14">
                  <c:v>2.1198999999999999</c:v>
                </c:pt>
                <c:pt idx="15">
                  <c:v>2.1097999999999999</c:v>
                </c:pt>
                <c:pt idx="16">
                  <c:v>2.1009000000000002</c:v>
                </c:pt>
                <c:pt idx="17">
                  <c:v>2.093</c:v>
                </c:pt>
                <c:pt idx="18">
                  <c:v>2.0859999999999999</c:v>
                </c:pt>
                <c:pt idx="19">
                  <c:v>2.0796000000000001</c:v>
                </c:pt>
                <c:pt idx="20">
                  <c:v>2.0739000000000001</c:v>
                </c:pt>
                <c:pt idx="21">
                  <c:v>2.0687000000000002</c:v>
                </c:pt>
                <c:pt idx="22">
                  <c:v>2.0638999999999998</c:v>
                </c:pt>
                <c:pt idx="23">
                  <c:v>2.0594999999999999</c:v>
                </c:pt>
                <c:pt idx="24">
                  <c:v>2.0554999999999999</c:v>
                </c:pt>
              </c:numCache>
            </c:numRef>
          </c:yVal>
          <c:smooth val="1"/>
          <c:extLst>
            <c:ext xmlns:c16="http://schemas.microsoft.com/office/drawing/2014/chart" uri="{C3380CC4-5D6E-409C-BE32-E72D297353CC}">
              <c16:uniqueId val="{00000001-698A-4CE3-8FC1-E2C49E45D721}"/>
            </c:ext>
          </c:extLst>
        </c:ser>
        <c:dLbls>
          <c:showLegendKey val="0"/>
          <c:showVal val="0"/>
          <c:showCatName val="0"/>
          <c:showSerName val="0"/>
          <c:showPercent val="0"/>
          <c:showBubbleSize val="0"/>
        </c:dLbls>
        <c:axId val="265517064"/>
        <c:axId val="265517456"/>
      </c:scatterChart>
      <c:valAx>
        <c:axId val="26551706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65517456"/>
        <c:crosses val="autoZero"/>
        <c:crossBetween val="midCat"/>
      </c:valAx>
      <c:valAx>
        <c:axId val="2655174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65517064"/>
        <c:crosses val="autoZero"/>
        <c:crossBetween val="midCat"/>
      </c:valAx>
      <c:spPr>
        <a:noFill/>
        <a:ln>
          <a:noFill/>
        </a:ln>
        <a:effectLst/>
      </c:spPr>
    </c:plotArea>
    <c:plotVisOnly val="1"/>
    <c:dispBlanksAs val="gap"/>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T Student 95%</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poly"/>
            <c:order val="3"/>
            <c:dispRSqr val="1"/>
            <c:dispEq val="1"/>
            <c:trendlineLbl>
              <c:layout>
                <c:manualLayout>
                  <c:x val="7.8222682690979414E-2"/>
                  <c:y val="-0.11184409517989793"/>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trendlineLbl>
          </c:trendline>
          <c:xVal>
            <c:numRef>
              <c:f>LDI!$O$11:$O$18</c:f>
              <c:numCache>
                <c:formatCode>General</c:formatCode>
                <c:ptCount val="8"/>
                <c:pt idx="0">
                  <c:v>3</c:v>
                </c:pt>
                <c:pt idx="1">
                  <c:v>4</c:v>
                </c:pt>
                <c:pt idx="2">
                  <c:v>5</c:v>
                </c:pt>
                <c:pt idx="3">
                  <c:v>6</c:v>
                </c:pt>
                <c:pt idx="4">
                  <c:v>7</c:v>
                </c:pt>
                <c:pt idx="5">
                  <c:v>8</c:v>
                </c:pt>
                <c:pt idx="6">
                  <c:v>9</c:v>
                </c:pt>
                <c:pt idx="7">
                  <c:v>10</c:v>
                </c:pt>
              </c:numCache>
            </c:numRef>
          </c:xVal>
          <c:yVal>
            <c:numRef>
              <c:f>LDI!$P$11:$P$18</c:f>
              <c:numCache>
                <c:formatCode>General</c:formatCode>
                <c:ptCount val="8"/>
                <c:pt idx="0">
                  <c:v>1.1499999999999999</c:v>
                </c:pt>
                <c:pt idx="1">
                  <c:v>1.46</c:v>
                </c:pt>
                <c:pt idx="2">
                  <c:v>1.67</c:v>
                </c:pt>
                <c:pt idx="3">
                  <c:v>1.82</c:v>
                </c:pt>
                <c:pt idx="4">
                  <c:v>1.94</c:v>
                </c:pt>
                <c:pt idx="5">
                  <c:v>2.0299999999999998</c:v>
                </c:pt>
                <c:pt idx="6">
                  <c:v>2.11</c:v>
                </c:pt>
                <c:pt idx="7">
                  <c:v>2.1800000000000002</c:v>
                </c:pt>
              </c:numCache>
            </c:numRef>
          </c:yVal>
          <c:smooth val="1"/>
          <c:extLst>
            <c:ext xmlns:c16="http://schemas.microsoft.com/office/drawing/2014/chart" uri="{C3380CC4-5D6E-409C-BE32-E72D297353CC}">
              <c16:uniqueId val="{00000001-F589-4C1B-8ABA-E221793BDF06}"/>
            </c:ext>
          </c:extLst>
        </c:ser>
        <c:dLbls>
          <c:showLegendKey val="0"/>
          <c:showVal val="0"/>
          <c:showCatName val="0"/>
          <c:showSerName val="0"/>
          <c:showPercent val="0"/>
          <c:showBubbleSize val="0"/>
        </c:dLbls>
        <c:axId val="522668544"/>
        <c:axId val="522668936"/>
      </c:scatterChart>
      <c:valAx>
        <c:axId val="52266854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22668936"/>
        <c:crosses val="autoZero"/>
        <c:crossBetween val="midCat"/>
      </c:valAx>
      <c:valAx>
        <c:axId val="52266893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22668544"/>
        <c:crosses val="autoZero"/>
        <c:crossBetween val="midCat"/>
      </c:valAx>
      <c:spPr>
        <a:noFill/>
        <a:ln>
          <a:noFill/>
        </a:ln>
        <a:effectLst/>
      </c:spPr>
    </c:plotArea>
    <c:plotVisOnly val="1"/>
    <c:dispBlanksAs val="gap"/>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Std 1</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MRL!$L$11:$L$20</c:f>
              <c:numCache>
                <c:formatCode>0.00</c:formatCode>
                <c:ptCount val="10"/>
              </c:numCache>
            </c:numRef>
          </c:xVal>
          <c:yVal>
            <c:numRef>
              <c:f>MRL!$H$11:$H$20</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72A7-4FF8-ACF9-6037F96609D0}"/>
            </c:ext>
          </c:extLst>
        </c:ser>
        <c:dLbls>
          <c:showLegendKey val="0"/>
          <c:showVal val="0"/>
          <c:showCatName val="0"/>
          <c:showSerName val="0"/>
          <c:showPercent val="0"/>
          <c:showBubbleSize val="0"/>
        </c:dLbls>
        <c:axId val="522669720"/>
        <c:axId val="522670112"/>
      </c:scatterChart>
      <c:valAx>
        <c:axId val="522669720"/>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22670112"/>
        <c:crosses val="autoZero"/>
        <c:crossBetween val="midCat"/>
      </c:valAx>
      <c:valAx>
        <c:axId val="52267011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22669720"/>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Std 2</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MRL!$O$11:$O$20</c:f>
              <c:numCache>
                <c:formatCode>0.00</c:formatCode>
                <c:ptCount val="10"/>
              </c:numCache>
            </c:numRef>
          </c:xVal>
          <c:yVal>
            <c:numRef>
              <c:f>MRL!$I$11:$I$20</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7AD4-4033-9D3A-105B8B2089BF}"/>
            </c:ext>
          </c:extLst>
        </c:ser>
        <c:dLbls>
          <c:showLegendKey val="0"/>
          <c:showVal val="0"/>
          <c:showCatName val="0"/>
          <c:showSerName val="0"/>
          <c:showPercent val="0"/>
          <c:showBubbleSize val="0"/>
        </c:dLbls>
        <c:axId val="522670896"/>
        <c:axId val="522671288"/>
      </c:scatterChart>
      <c:valAx>
        <c:axId val="52267089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22671288"/>
        <c:crosses val="autoZero"/>
        <c:crossBetween val="midCat"/>
      </c:valAx>
      <c:valAx>
        <c:axId val="52267128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22670896"/>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Std 3</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MRL!$R$11:$R$20</c:f>
              <c:numCache>
                <c:formatCode>0.00</c:formatCode>
                <c:ptCount val="10"/>
              </c:numCache>
            </c:numRef>
          </c:xVal>
          <c:yVal>
            <c:numRef>
              <c:f>MRL!$J$11:$J$20</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0EF6-47BE-8F05-17FD70ADA7E1}"/>
            </c:ext>
          </c:extLst>
        </c:ser>
        <c:dLbls>
          <c:showLegendKey val="0"/>
          <c:showVal val="0"/>
          <c:showCatName val="0"/>
          <c:showSerName val="0"/>
          <c:showPercent val="0"/>
          <c:showBubbleSize val="0"/>
        </c:dLbls>
        <c:axId val="522672072"/>
        <c:axId val="522672464"/>
      </c:scatterChart>
      <c:valAx>
        <c:axId val="522672072"/>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22672464"/>
        <c:crosses val="autoZero"/>
        <c:crossBetween val="midCat"/>
      </c:valAx>
      <c:valAx>
        <c:axId val="522672464"/>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22672072"/>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Std 4</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MRL!$U$11:$U$20</c:f>
              <c:numCache>
                <c:formatCode>0.00</c:formatCode>
                <c:ptCount val="10"/>
              </c:numCache>
            </c:numRef>
          </c:xVal>
          <c:yVal>
            <c:numRef>
              <c:f>MRL!$K$11:$K$20</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FD00-459E-BD1E-5D745A0DCD8A}"/>
            </c:ext>
          </c:extLst>
        </c:ser>
        <c:dLbls>
          <c:showLegendKey val="0"/>
          <c:showVal val="0"/>
          <c:showCatName val="0"/>
          <c:showSerName val="0"/>
          <c:showPercent val="0"/>
          <c:showBubbleSize val="0"/>
        </c:dLbls>
        <c:axId val="522673248"/>
        <c:axId val="513459208"/>
      </c:scatterChart>
      <c:valAx>
        <c:axId val="522673248"/>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13459208"/>
        <c:crosses val="autoZero"/>
        <c:crossBetween val="midCat"/>
      </c:valAx>
      <c:valAx>
        <c:axId val="5134592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22673248"/>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Std bajo</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Estándares!$J$11:$J$20</c:f>
              <c:numCache>
                <c:formatCode>0.00</c:formatCode>
                <c:ptCount val="10"/>
              </c:numCache>
            </c:numRef>
          </c:xVal>
          <c:yVal>
            <c:numRef>
              <c:f>Estándares!$G$11:$G$20</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11-3320-4ECD-831A-AADBCCD5CCEA}"/>
            </c:ext>
          </c:extLst>
        </c:ser>
        <c:dLbls>
          <c:showLegendKey val="0"/>
          <c:showVal val="0"/>
          <c:showCatName val="0"/>
          <c:showSerName val="0"/>
          <c:showPercent val="0"/>
          <c:showBubbleSize val="0"/>
        </c:dLbls>
        <c:axId val="513459992"/>
        <c:axId val="513460384"/>
      </c:scatterChart>
      <c:valAx>
        <c:axId val="513459992"/>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13460384"/>
        <c:crosses val="autoZero"/>
        <c:crossBetween val="midCat"/>
      </c:valAx>
      <c:valAx>
        <c:axId val="513460384"/>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13459992"/>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Std medio</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Estándares!$M$11:$M$20</c:f>
              <c:numCache>
                <c:formatCode>0.00</c:formatCode>
                <c:ptCount val="10"/>
              </c:numCache>
            </c:numRef>
          </c:xVal>
          <c:yVal>
            <c:numRef>
              <c:f>Estándares!$H$11:$H$20</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11-1870-4ED0-8621-C61689119707}"/>
            </c:ext>
          </c:extLst>
        </c:ser>
        <c:dLbls>
          <c:showLegendKey val="0"/>
          <c:showVal val="0"/>
          <c:showCatName val="0"/>
          <c:showSerName val="0"/>
          <c:showPercent val="0"/>
          <c:showBubbleSize val="0"/>
        </c:dLbls>
        <c:axId val="513461168"/>
        <c:axId val="513461560"/>
      </c:scatterChart>
      <c:valAx>
        <c:axId val="513461168"/>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13461560"/>
        <c:crosses val="autoZero"/>
        <c:crossBetween val="midCat"/>
      </c:valAx>
      <c:valAx>
        <c:axId val="513461560"/>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13461168"/>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Std alto</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Estándares!$P$11:$P$20</c:f>
              <c:numCache>
                <c:formatCode>0.00</c:formatCode>
                <c:ptCount val="10"/>
              </c:numCache>
            </c:numRef>
          </c:xVal>
          <c:yVal>
            <c:numRef>
              <c:f>Estándares!$I$11:$I$20</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CD42-49BE-8F76-F7184C0C01BF}"/>
            </c:ext>
          </c:extLst>
        </c:ser>
        <c:dLbls>
          <c:showLegendKey val="0"/>
          <c:showVal val="0"/>
          <c:showCatName val="0"/>
          <c:showSerName val="0"/>
          <c:showPercent val="0"/>
          <c:showBubbleSize val="0"/>
        </c:dLbls>
        <c:axId val="513462344"/>
        <c:axId val="513462736"/>
      </c:scatterChart>
      <c:valAx>
        <c:axId val="513462344"/>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13462736"/>
        <c:crosses val="autoZero"/>
        <c:crossBetween val="midCat"/>
      </c:valAx>
      <c:valAx>
        <c:axId val="513462736"/>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13462344"/>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Agua Superficial</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Superficial!$H$8:$H$17</c:f>
              <c:numCache>
                <c:formatCode>0.00</c:formatCode>
                <c:ptCount val="10"/>
              </c:numCache>
            </c:numRef>
          </c:xVal>
          <c:yVal>
            <c:numRef>
              <c:f>Superficial!$F$8:$F$17</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B616-44C1-BE40-4577F0639E31}"/>
            </c:ext>
          </c:extLst>
        </c:ser>
        <c:dLbls>
          <c:showLegendKey val="0"/>
          <c:showVal val="0"/>
          <c:showCatName val="0"/>
          <c:showSerName val="0"/>
          <c:showPercent val="0"/>
          <c:showBubbleSize val="0"/>
        </c:dLbls>
        <c:axId val="513463520"/>
        <c:axId val="513463912"/>
      </c:scatterChart>
      <c:valAx>
        <c:axId val="513463520"/>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13463912"/>
        <c:crosses val="autoZero"/>
        <c:crossBetween val="midCat"/>
      </c:valAx>
      <c:valAx>
        <c:axId val="51346391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13463520"/>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Agua Superficial + Adicion</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Superficial!$K$8:$K$17</c:f>
              <c:numCache>
                <c:formatCode>0.00</c:formatCode>
                <c:ptCount val="10"/>
              </c:numCache>
            </c:numRef>
          </c:xVal>
          <c:yVal>
            <c:numRef>
              <c:f>Superficial!$G$8:$G$17</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BCC1-457F-8D4B-5ACA0B415B4A}"/>
            </c:ext>
          </c:extLst>
        </c:ser>
        <c:dLbls>
          <c:showLegendKey val="0"/>
          <c:showVal val="0"/>
          <c:showCatName val="0"/>
          <c:showSerName val="0"/>
          <c:showPercent val="0"/>
          <c:showBubbleSize val="0"/>
        </c:dLbls>
        <c:axId val="513464696"/>
        <c:axId val="513465088"/>
      </c:scatterChart>
      <c:valAx>
        <c:axId val="51346469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13465088"/>
        <c:crosses val="autoZero"/>
        <c:crossBetween val="midCat"/>
      </c:valAx>
      <c:valAx>
        <c:axId val="51346508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13464696"/>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Agua Subterranea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Agua Subterranea</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Subterránea!$H$8:$H$17</c:f>
              <c:numCache>
                <c:formatCode>0.00</c:formatCode>
                <c:ptCount val="10"/>
              </c:numCache>
            </c:numRef>
          </c:xVal>
          <c:yVal>
            <c:numRef>
              <c:f>Subterránea!$F$8:$F$17</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357C-4DB6-A21D-F6D30D90119F}"/>
            </c:ext>
          </c:extLst>
        </c:ser>
        <c:dLbls>
          <c:showLegendKey val="0"/>
          <c:showVal val="0"/>
          <c:showCatName val="0"/>
          <c:showSerName val="0"/>
          <c:showPercent val="0"/>
          <c:showBubbleSize val="0"/>
        </c:dLbls>
        <c:axId val="513465872"/>
        <c:axId val="513466264"/>
      </c:scatterChart>
      <c:valAx>
        <c:axId val="513465872"/>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13466264"/>
        <c:crosses val="autoZero"/>
        <c:crossBetween val="midCat"/>
      </c:valAx>
      <c:valAx>
        <c:axId val="513466264"/>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13465872"/>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Agua Subterranea + Adicion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Agua Subterranea + Adicion</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Subterránea!$K$8:$K$17</c:f>
              <c:numCache>
                <c:formatCode>0.00</c:formatCode>
                <c:ptCount val="10"/>
              </c:numCache>
            </c:numRef>
          </c:xVal>
          <c:yVal>
            <c:numRef>
              <c:f>Subterránea!$G$8:$G$17</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FA9E-4C0B-AB5A-F2D72E0999A9}"/>
            </c:ext>
          </c:extLst>
        </c:ser>
        <c:dLbls>
          <c:showLegendKey val="0"/>
          <c:showVal val="0"/>
          <c:showCatName val="0"/>
          <c:showSerName val="0"/>
          <c:showPercent val="0"/>
          <c:showBubbleSize val="0"/>
        </c:dLbls>
        <c:axId val="565704968"/>
        <c:axId val="565705360"/>
      </c:scatterChart>
      <c:valAx>
        <c:axId val="565704968"/>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05360"/>
        <c:crosses val="autoZero"/>
        <c:crossBetween val="midCat"/>
      </c:valAx>
      <c:valAx>
        <c:axId val="565705360"/>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04968"/>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Agua Subterranea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Agua Superficial</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Superficial!$H$8:$H$17</c:f>
              <c:numCache>
                <c:formatCode>0.00</c:formatCode>
                <c:ptCount val="10"/>
              </c:numCache>
            </c:numRef>
          </c:xVal>
          <c:yVal>
            <c:numRef>
              <c:f>Superficial!$F$8:$F$17</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A0C1-49A8-9F2C-3342EF457C11}"/>
            </c:ext>
          </c:extLst>
        </c:ser>
        <c:dLbls>
          <c:showLegendKey val="0"/>
          <c:showVal val="0"/>
          <c:showCatName val="0"/>
          <c:showSerName val="0"/>
          <c:showPercent val="0"/>
          <c:showBubbleSize val="0"/>
        </c:dLbls>
        <c:axId val="565706144"/>
        <c:axId val="565706536"/>
      </c:scatterChart>
      <c:valAx>
        <c:axId val="565706144"/>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06536"/>
        <c:crosses val="autoZero"/>
        <c:crossBetween val="midCat"/>
      </c:valAx>
      <c:valAx>
        <c:axId val="565706536"/>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06144"/>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Agua Subterranea + Adicion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Agua Superficial + Adicion</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Superficial!$K$8:$K$17</c:f>
              <c:numCache>
                <c:formatCode>0.00</c:formatCode>
                <c:ptCount val="10"/>
              </c:numCache>
            </c:numRef>
          </c:xVal>
          <c:yVal>
            <c:numRef>
              <c:f>Superficial!$G$8:$G$17</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8A07-47B6-99A7-7B613F9A6B60}"/>
            </c:ext>
          </c:extLst>
        </c:ser>
        <c:dLbls>
          <c:showLegendKey val="0"/>
          <c:showVal val="0"/>
          <c:showCatName val="0"/>
          <c:showSerName val="0"/>
          <c:showPercent val="0"/>
          <c:showBubbleSize val="0"/>
        </c:dLbls>
        <c:axId val="565707320"/>
        <c:axId val="565707712"/>
      </c:scatterChart>
      <c:valAx>
        <c:axId val="565707320"/>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07712"/>
        <c:crosses val="autoZero"/>
        <c:crossBetween val="midCat"/>
      </c:valAx>
      <c:valAx>
        <c:axId val="56570771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07320"/>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Agua Residual</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Agua Residual</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Residual!$H$8:$H$17</c:f>
              <c:numCache>
                <c:formatCode>0.00</c:formatCode>
                <c:ptCount val="10"/>
              </c:numCache>
            </c:numRef>
          </c:xVal>
          <c:yVal>
            <c:numRef>
              <c:f>Residual!$F$8:$F$17</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C54F-42C0-972B-D1E0398E7B63}"/>
            </c:ext>
          </c:extLst>
        </c:ser>
        <c:dLbls>
          <c:showLegendKey val="0"/>
          <c:showVal val="0"/>
          <c:showCatName val="0"/>
          <c:showSerName val="0"/>
          <c:showPercent val="0"/>
          <c:showBubbleSize val="0"/>
        </c:dLbls>
        <c:axId val="565708496"/>
        <c:axId val="565708888"/>
      </c:scatterChart>
      <c:valAx>
        <c:axId val="56570849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08888"/>
        <c:crosses val="autoZero"/>
        <c:crossBetween val="midCat"/>
      </c:valAx>
      <c:valAx>
        <c:axId val="56570888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08496"/>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Agua Residual + Adicion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Agua Residual + Adicion</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Residual!$K$8:$K$17</c:f>
              <c:numCache>
                <c:formatCode>0.00</c:formatCode>
                <c:ptCount val="10"/>
              </c:numCache>
            </c:numRef>
          </c:xVal>
          <c:yVal>
            <c:numRef>
              <c:f>Residual!$G$8:$G$17</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2EA1-479F-AAEA-C9083B1711B4}"/>
            </c:ext>
          </c:extLst>
        </c:ser>
        <c:dLbls>
          <c:showLegendKey val="0"/>
          <c:showVal val="0"/>
          <c:showCatName val="0"/>
          <c:showSerName val="0"/>
          <c:showPercent val="0"/>
          <c:showBubbleSize val="0"/>
        </c:dLbls>
        <c:axId val="565709672"/>
        <c:axId val="565710064"/>
      </c:scatterChart>
      <c:valAx>
        <c:axId val="565709672"/>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10064"/>
        <c:crosses val="autoZero"/>
        <c:crossBetween val="midCat"/>
      </c:valAx>
      <c:valAx>
        <c:axId val="565710064"/>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09672"/>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Agua Subterranea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Agua Superficial</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Superficial!$H$8:$H$17</c:f>
              <c:numCache>
                <c:formatCode>0.00</c:formatCode>
                <c:ptCount val="10"/>
              </c:numCache>
            </c:numRef>
          </c:xVal>
          <c:yVal>
            <c:numRef>
              <c:f>Superficial!$F$8:$F$17</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4807-4161-A5E5-3E9708AA16D6}"/>
            </c:ext>
          </c:extLst>
        </c:ser>
        <c:dLbls>
          <c:showLegendKey val="0"/>
          <c:showVal val="0"/>
          <c:showCatName val="0"/>
          <c:showSerName val="0"/>
          <c:showPercent val="0"/>
          <c:showBubbleSize val="0"/>
        </c:dLbls>
        <c:axId val="565710848"/>
        <c:axId val="565711240"/>
      </c:scatterChart>
      <c:valAx>
        <c:axId val="565710848"/>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11240"/>
        <c:crosses val="autoZero"/>
        <c:crossBetween val="midCat"/>
      </c:valAx>
      <c:valAx>
        <c:axId val="565711240"/>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10848"/>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Agua Subterranea + Adicion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Agua Superficial + Adicion</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Superficial!$K$8:$K$17</c:f>
              <c:numCache>
                <c:formatCode>0.00</c:formatCode>
                <c:ptCount val="10"/>
              </c:numCache>
            </c:numRef>
          </c:xVal>
          <c:yVal>
            <c:numRef>
              <c:f>Superficial!$G$8:$G$17</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2CD1-4C17-912D-0CC09146B5EC}"/>
            </c:ext>
          </c:extLst>
        </c:ser>
        <c:dLbls>
          <c:showLegendKey val="0"/>
          <c:showVal val="0"/>
          <c:showCatName val="0"/>
          <c:showSerName val="0"/>
          <c:showPercent val="0"/>
          <c:showBubbleSize val="0"/>
        </c:dLbls>
        <c:axId val="565712024"/>
        <c:axId val="565712416"/>
      </c:scatterChart>
      <c:valAx>
        <c:axId val="565712024"/>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12416"/>
        <c:crosses val="autoZero"/>
        <c:crossBetween val="midCat"/>
      </c:valAx>
      <c:valAx>
        <c:axId val="565712416"/>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12024"/>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Agua Potable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Agua Potable</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Potable!$H$8:$H$17</c:f>
              <c:numCache>
                <c:formatCode>0.00</c:formatCode>
                <c:ptCount val="10"/>
              </c:numCache>
            </c:numRef>
          </c:xVal>
          <c:yVal>
            <c:numRef>
              <c:f>Potable!$F$8:$F$17</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BE0E-47AB-A79F-40019DF309A9}"/>
            </c:ext>
          </c:extLst>
        </c:ser>
        <c:dLbls>
          <c:showLegendKey val="0"/>
          <c:showVal val="0"/>
          <c:showCatName val="0"/>
          <c:showSerName val="0"/>
          <c:showPercent val="0"/>
          <c:showBubbleSize val="0"/>
        </c:dLbls>
        <c:axId val="565713200"/>
        <c:axId val="565713592"/>
      </c:scatterChart>
      <c:valAx>
        <c:axId val="565713200"/>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13592"/>
        <c:crosses val="autoZero"/>
        <c:crossBetween val="midCat"/>
      </c:valAx>
      <c:valAx>
        <c:axId val="56571359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13200"/>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Agua Potable + Adicion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Agua Potable + Adicion</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Residual!$K$8:$K$17</c:f>
              <c:numCache>
                <c:formatCode>0.00</c:formatCode>
                <c:ptCount val="10"/>
              </c:numCache>
            </c:numRef>
          </c:xVal>
          <c:yVal>
            <c:numRef>
              <c:f>Residual!$G$8:$G$17</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EC9C-4385-8323-E37BC93FC0D2}"/>
            </c:ext>
          </c:extLst>
        </c:ser>
        <c:dLbls>
          <c:showLegendKey val="0"/>
          <c:showVal val="0"/>
          <c:showCatName val="0"/>
          <c:showSerName val="0"/>
          <c:showPercent val="0"/>
          <c:showBubbleSize val="0"/>
        </c:dLbls>
        <c:axId val="565714376"/>
        <c:axId val="565714768"/>
      </c:scatterChart>
      <c:valAx>
        <c:axId val="56571437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14768"/>
        <c:crosses val="autoZero"/>
        <c:crossBetween val="midCat"/>
      </c:valAx>
      <c:valAx>
        <c:axId val="56571476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14376"/>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Agua Subterranea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Agua Superficial</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Superficial!$H$8:$H$17</c:f>
              <c:numCache>
                <c:formatCode>0.00</c:formatCode>
                <c:ptCount val="10"/>
              </c:numCache>
            </c:numRef>
          </c:xVal>
          <c:yVal>
            <c:numRef>
              <c:f>Superficial!$F$8:$F$17</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2D87-4C5B-B825-E43654301ABA}"/>
            </c:ext>
          </c:extLst>
        </c:ser>
        <c:dLbls>
          <c:showLegendKey val="0"/>
          <c:showVal val="0"/>
          <c:showCatName val="0"/>
          <c:showSerName val="0"/>
          <c:showPercent val="0"/>
          <c:showBubbleSize val="0"/>
        </c:dLbls>
        <c:axId val="565715552"/>
        <c:axId val="565715944"/>
      </c:scatterChart>
      <c:valAx>
        <c:axId val="565715552"/>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15944"/>
        <c:crosses val="autoZero"/>
        <c:crossBetween val="midCat"/>
      </c:valAx>
      <c:valAx>
        <c:axId val="565715944"/>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15552"/>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Agua Subterranea + Adicion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Agua Superficial + Adicion</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Superficial!$K$8:$K$17</c:f>
              <c:numCache>
                <c:formatCode>0.00</c:formatCode>
                <c:ptCount val="10"/>
              </c:numCache>
            </c:numRef>
          </c:xVal>
          <c:yVal>
            <c:numRef>
              <c:f>Superficial!$G$8:$G$17</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1A62-4AD7-B861-2DAD66EBF829}"/>
            </c:ext>
          </c:extLst>
        </c:ser>
        <c:dLbls>
          <c:showLegendKey val="0"/>
          <c:showVal val="0"/>
          <c:showCatName val="0"/>
          <c:showSerName val="0"/>
          <c:showPercent val="0"/>
          <c:showBubbleSize val="0"/>
        </c:dLbls>
        <c:axId val="565716728"/>
        <c:axId val="565717120"/>
      </c:scatterChart>
      <c:valAx>
        <c:axId val="565716728"/>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17120"/>
        <c:crosses val="autoZero"/>
        <c:crossBetween val="midCat"/>
      </c:valAx>
      <c:valAx>
        <c:axId val="565717120"/>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16728"/>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Agua Lluvia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Agua Lluvia</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Lluvia!$H$8:$H$17</c:f>
              <c:numCache>
                <c:formatCode>0.00</c:formatCode>
                <c:ptCount val="10"/>
              </c:numCache>
            </c:numRef>
          </c:xVal>
          <c:yVal>
            <c:numRef>
              <c:f>Lluvia!$F$8:$F$17</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D001-4F7A-9AB2-9D6B8E059FDF}"/>
            </c:ext>
          </c:extLst>
        </c:ser>
        <c:dLbls>
          <c:showLegendKey val="0"/>
          <c:showVal val="0"/>
          <c:showCatName val="0"/>
          <c:showSerName val="0"/>
          <c:showPercent val="0"/>
          <c:showBubbleSize val="0"/>
        </c:dLbls>
        <c:axId val="565717904"/>
        <c:axId val="565718296"/>
      </c:scatterChart>
      <c:valAx>
        <c:axId val="565717904"/>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18296"/>
        <c:crosses val="autoZero"/>
        <c:crossBetween val="midCat"/>
      </c:valAx>
      <c:valAx>
        <c:axId val="565718296"/>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17904"/>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Agua Lluvia + Adicion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Agua Lluvia + Adicion</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Lluvia!$K$8:$K$17</c:f>
              <c:numCache>
                <c:formatCode>0.00</c:formatCode>
                <c:ptCount val="10"/>
              </c:numCache>
            </c:numRef>
          </c:xVal>
          <c:yVal>
            <c:numRef>
              <c:f>Lluvia!$G$8:$G$17</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9328-4215-A504-366A00E5A92F}"/>
            </c:ext>
          </c:extLst>
        </c:ser>
        <c:dLbls>
          <c:showLegendKey val="0"/>
          <c:showVal val="0"/>
          <c:showCatName val="0"/>
          <c:showSerName val="0"/>
          <c:showPercent val="0"/>
          <c:showBubbleSize val="0"/>
        </c:dLbls>
        <c:axId val="565719080"/>
        <c:axId val="565719472"/>
      </c:scatterChart>
      <c:valAx>
        <c:axId val="565719080"/>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19472"/>
        <c:crosses val="autoZero"/>
        <c:crossBetween val="midCat"/>
      </c:valAx>
      <c:valAx>
        <c:axId val="56571947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19080"/>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Agua Subterranea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Agua Superficial</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Superficial!$H$8:$H$17</c:f>
              <c:numCache>
                <c:formatCode>0.00</c:formatCode>
                <c:ptCount val="10"/>
              </c:numCache>
            </c:numRef>
          </c:xVal>
          <c:yVal>
            <c:numRef>
              <c:f>Superficial!$F$8:$F$17</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EABF-4E35-B0EE-C137E38FBA6F}"/>
            </c:ext>
          </c:extLst>
        </c:ser>
        <c:dLbls>
          <c:showLegendKey val="0"/>
          <c:showVal val="0"/>
          <c:showCatName val="0"/>
          <c:showSerName val="0"/>
          <c:showPercent val="0"/>
          <c:showBubbleSize val="0"/>
        </c:dLbls>
        <c:axId val="565720256"/>
        <c:axId val="565720648"/>
      </c:scatterChart>
      <c:valAx>
        <c:axId val="56572025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20648"/>
        <c:crosses val="autoZero"/>
        <c:crossBetween val="midCat"/>
      </c:valAx>
      <c:valAx>
        <c:axId val="56572064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5720256"/>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Agua Subterranea + Adicion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Agua Superficial + Adicion</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Superficial!$K$8:$K$17</c:f>
              <c:numCache>
                <c:formatCode>0.00</c:formatCode>
                <c:ptCount val="10"/>
              </c:numCache>
            </c:numRef>
          </c:xVal>
          <c:yVal>
            <c:numRef>
              <c:f>Superficial!$G$8:$G$17</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FB21-4C57-8F41-F8DB6647C190}"/>
            </c:ext>
          </c:extLst>
        </c:ser>
        <c:dLbls>
          <c:showLegendKey val="0"/>
          <c:showVal val="0"/>
          <c:showCatName val="0"/>
          <c:showSerName val="0"/>
          <c:showPercent val="0"/>
          <c:showBubbleSize val="0"/>
        </c:dLbls>
        <c:axId val="566425944"/>
        <c:axId val="566426336"/>
      </c:scatterChart>
      <c:valAx>
        <c:axId val="566425944"/>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6426336"/>
        <c:crosses val="autoZero"/>
        <c:crossBetween val="midCat"/>
      </c:valAx>
      <c:valAx>
        <c:axId val="566426336"/>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6425944"/>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Agua Marina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Agua Marina</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Marina!$H$8:$H$17</c:f>
              <c:numCache>
                <c:formatCode>0.00</c:formatCode>
                <c:ptCount val="10"/>
              </c:numCache>
            </c:numRef>
          </c:xVal>
          <c:yVal>
            <c:numRef>
              <c:f>Marina!$F$8:$F$17</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D941-4EB4-94EE-9755CF09236D}"/>
            </c:ext>
          </c:extLst>
        </c:ser>
        <c:dLbls>
          <c:showLegendKey val="0"/>
          <c:showVal val="0"/>
          <c:showCatName val="0"/>
          <c:showSerName val="0"/>
          <c:showPercent val="0"/>
          <c:showBubbleSize val="0"/>
        </c:dLbls>
        <c:axId val="566427120"/>
        <c:axId val="566427512"/>
      </c:scatterChart>
      <c:valAx>
        <c:axId val="566427120"/>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6427512"/>
        <c:crosses val="autoZero"/>
        <c:crossBetween val="midCat"/>
      </c:valAx>
      <c:valAx>
        <c:axId val="56642751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6427120"/>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Agua Marina + Adicion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smoothMarker"/>
        <c:varyColors val="0"/>
        <c:ser>
          <c:idx val="0"/>
          <c:order val="0"/>
          <c:tx>
            <c:v>Agua Marina + Adicion</c:v>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Marina!$K$8:$K$17</c:f>
              <c:numCache>
                <c:formatCode>0.00</c:formatCode>
                <c:ptCount val="10"/>
              </c:numCache>
            </c:numRef>
          </c:xVal>
          <c:yVal>
            <c:numRef>
              <c:f>Marina!$G$8:$G$17</c:f>
              <c:numCache>
                <c:formatCode>0.00</c:formatCode>
                <c:ptCount val="10"/>
                <c:pt idx="0">
                  <c:v>0</c:v>
                </c:pt>
                <c:pt idx="1">
                  <c:v>0</c:v>
                </c:pt>
                <c:pt idx="2">
                  <c:v>0</c:v>
                </c:pt>
                <c:pt idx="3">
                  <c:v>0</c:v>
                </c:pt>
                <c:pt idx="4">
                  <c:v>0</c:v>
                </c:pt>
                <c:pt idx="5">
                  <c:v>0</c:v>
                </c:pt>
                <c:pt idx="6">
                  <c:v>0</c:v>
                </c:pt>
                <c:pt idx="7">
                  <c:v>0</c:v>
                </c:pt>
                <c:pt idx="8">
                  <c:v>0</c:v>
                </c:pt>
                <c:pt idx="9">
                  <c:v>0</c:v>
                </c:pt>
              </c:numCache>
            </c:numRef>
          </c:yVal>
          <c:smooth val="1"/>
          <c:extLst>
            <c:ext xmlns:c16="http://schemas.microsoft.com/office/drawing/2014/chart" uri="{C3380CC4-5D6E-409C-BE32-E72D297353CC}">
              <c16:uniqueId val="{00000000-965D-4E00-AB2A-C76E04136347}"/>
            </c:ext>
          </c:extLst>
        </c:ser>
        <c:dLbls>
          <c:showLegendKey val="0"/>
          <c:showVal val="0"/>
          <c:showCatName val="0"/>
          <c:showSerName val="0"/>
          <c:showPercent val="0"/>
          <c:showBubbleSize val="0"/>
        </c:dLbls>
        <c:axId val="566428296"/>
        <c:axId val="566428688"/>
      </c:scatterChart>
      <c:valAx>
        <c:axId val="56642829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6428688"/>
        <c:crosses val="autoZero"/>
        <c:crossBetween val="midCat"/>
      </c:valAx>
      <c:valAx>
        <c:axId val="56642868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6428296"/>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0.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openxmlformats.org/officeDocument/2006/relationships/image" Target="../media/image3.jpg"/><Relationship Id="rId4"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chart" Target="../charts/chart3.xml"/><Relationship Id="rId1" Type="http://schemas.openxmlformats.org/officeDocument/2006/relationships/image" Target="../media/image3.jp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chart" Target="../charts/chart4.xml"/><Relationship Id="rId1" Type="http://schemas.openxmlformats.org/officeDocument/2006/relationships/image" Target="../media/image3.jp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chart" Target="../charts/chart5.xml"/><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 Id="rId5" Type="http://schemas.openxmlformats.org/officeDocument/2006/relationships/image" Target="../media/image8.png"/><Relationship Id="rId4" Type="http://schemas.openxmlformats.org/officeDocument/2006/relationships/chart" Target="../charts/chart9.xml"/></Relationships>
</file>

<file path=xl/drawings/_rels/drawing9.xml.rels><?xml version="1.0" encoding="UTF-8" standalone="yes"?>
<Relationships xmlns="http://schemas.openxmlformats.org/package/2006/relationships"><Relationship Id="rId3" Type="http://schemas.openxmlformats.org/officeDocument/2006/relationships/chart" Target="../charts/chart12.xml"/><Relationship Id="rId2" Type="http://schemas.openxmlformats.org/officeDocument/2006/relationships/chart" Target="../charts/chart11.xml"/><Relationship Id="rId1" Type="http://schemas.openxmlformats.org/officeDocument/2006/relationships/chart" Target="../charts/chart10.xml"/><Relationship Id="rId4" Type="http://schemas.openxmlformats.org/officeDocument/2006/relationships/image" Target="../media/image9.png"/></Relationships>
</file>

<file path=xl/drawings/_rels/drawing10.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chart" Target="../charts/chart14.xml"/><Relationship Id="rId1" Type="http://schemas.openxmlformats.org/officeDocument/2006/relationships/chart" Target="../charts/chart13.xml"/></Relationships>
</file>

<file path=xl/drawings/_rels/drawing11.xml.rels><?xml version="1.0" encoding="UTF-8" standalone="yes"?>
<Relationships xmlns="http://schemas.openxmlformats.org/package/2006/relationships"><Relationship Id="rId3" Type="http://schemas.openxmlformats.org/officeDocument/2006/relationships/image" Target="../media/image11.png"/><Relationship Id="rId2" Type="http://schemas.openxmlformats.org/officeDocument/2006/relationships/chart" Target="../charts/chart16.xml"/><Relationship Id="rId1" Type="http://schemas.openxmlformats.org/officeDocument/2006/relationships/chart" Target="../charts/chart15.xml"/></Relationships>
</file>

<file path=xl/drawings/_rels/drawing12.xml.rels><?xml version="1.0" encoding="UTF-8" standalone="yes"?>
<Relationships xmlns="http://schemas.openxmlformats.org/package/2006/relationships"><Relationship Id="rId3" Type="http://schemas.openxmlformats.org/officeDocument/2006/relationships/chart" Target="../charts/chart19.xml"/><Relationship Id="rId2" Type="http://schemas.openxmlformats.org/officeDocument/2006/relationships/chart" Target="../charts/chart18.xml"/><Relationship Id="rId1" Type="http://schemas.openxmlformats.org/officeDocument/2006/relationships/chart" Target="../charts/chart17.xml"/><Relationship Id="rId5" Type="http://schemas.openxmlformats.org/officeDocument/2006/relationships/image" Target="../media/image11.png"/><Relationship Id="rId4" Type="http://schemas.openxmlformats.org/officeDocument/2006/relationships/chart" Target="../charts/chart20.xml"/></Relationships>
</file>

<file path=xl/drawings/_rels/drawing13.xml.rels><?xml version="1.0" encoding="UTF-8" standalone="yes"?>
<Relationships xmlns="http://schemas.openxmlformats.org/package/2006/relationships"><Relationship Id="rId3" Type="http://schemas.openxmlformats.org/officeDocument/2006/relationships/chart" Target="../charts/chart23.xml"/><Relationship Id="rId2" Type="http://schemas.openxmlformats.org/officeDocument/2006/relationships/chart" Target="../charts/chart22.xml"/><Relationship Id="rId1" Type="http://schemas.openxmlformats.org/officeDocument/2006/relationships/chart" Target="../charts/chart21.xml"/><Relationship Id="rId5" Type="http://schemas.openxmlformats.org/officeDocument/2006/relationships/image" Target="../media/image12.png"/><Relationship Id="rId4" Type="http://schemas.openxmlformats.org/officeDocument/2006/relationships/chart" Target="../charts/chart24.xml"/></Relationships>
</file>

<file path=xl/drawings/_rels/drawing14.xml.rels><?xml version="1.0" encoding="UTF-8" standalone="yes"?>
<Relationships xmlns="http://schemas.openxmlformats.org/package/2006/relationships"><Relationship Id="rId3" Type="http://schemas.openxmlformats.org/officeDocument/2006/relationships/chart" Target="../charts/chart27.xml"/><Relationship Id="rId2" Type="http://schemas.openxmlformats.org/officeDocument/2006/relationships/chart" Target="../charts/chart26.xml"/><Relationship Id="rId1" Type="http://schemas.openxmlformats.org/officeDocument/2006/relationships/chart" Target="../charts/chart25.xml"/><Relationship Id="rId5" Type="http://schemas.openxmlformats.org/officeDocument/2006/relationships/image" Target="../media/image12.png"/><Relationship Id="rId4" Type="http://schemas.openxmlformats.org/officeDocument/2006/relationships/chart" Target="../charts/chart28.xml"/></Relationships>
</file>

<file path=xl/drawings/_rels/drawing15.xml.rels><?xml version="1.0" encoding="UTF-8" standalone="yes"?>
<Relationships xmlns="http://schemas.openxmlformats.org/package/2006/relationships"><Relationship Id="rId3" Type="http://schemas.openxmlformats.org/officeDocument/2006/relationships/chart" Target="../charts/chart31.xml"/><Relationship Id="rId2" Type="http://schemas.openxmlformats.org/officeDocument/2006/relationships/chart" Target="../charts/chart30.xml"/><Relationship Id="rId1" Type="http://schemas.openxmlformats.org/officeDocument/2006/relationships/chart" Target="../charts/chart29.xml"/><Relationship Id="rId5" Type="http://schemas.openxmlformats.org/officeDocument/2006/relationships/image" Target="../media/image6.png"/><Relationship Id="rId4" Type="http://schemas.openxmlformats.org/officeDocument/2006/relationships/chart" Target="../charts/chart32.xml"/></Relationships>
</file>

<file path=xl/drawings/_rels/drawing16.xml.rels><?xml version="1.0" encoding="UTF-8" standalone="yes"?>
<Relationships xmlns="http://schemas.openxmlformats.org/package/2006/relationships"><Relationship Id="rId1" Type="http://schemas.openxmlformats.org/officeDocument/2006/relationships/image" Target="../media/image13.png"/></Relationships>
</file>

<file path=xl/drawings/drawing1.xml><?xml version="1.0" encoding="utf-8"?>
<xdr:wsDr xmlns:xdr="http://schemas.openxmlformats.org/drawingml/2006/spreadsheetDrawing" xmlns:a="http://schemas.openxmlformats.org/drawingml/2006/main">
  <xdr:twoCellAnchor>
    <xdr:from>
      <xdr:col>0</xdr:col>
      <xdr:colOff>304800</xdr:colOff>
      <xdr:row>1</xdr:row>
      <xdr:rowOff>43544</xdr:rowOff>
    </xdr:from>
    <xdr:to>
      <xdr:col>1</xdr:col>
      <xdr:colOff>556260</xdr:colOff>
      <xdr:row>3</xdr:row>
      <xdr:rowOff>142603</xdr:rowOff>
    </xdr:to>
    <xdr:pic>
      <xdr:nvPicPr>
        <xdr:cNvPr id="3" name="Imagen 2">
          <a:extLst>
            <a:ext uri="{FF2B5EF4-FFF2-40B4-BE49-F238E27FC236}">
              <a16:creationId xmlns:a16="http://schemas.microsoft.com/office/drawing/2014/main" id="{0EC6508E-DA1D-4CEA-BC1F-9D8A57113E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4800" y="217715"/>
          <a:ext cx="1057003" cy="4582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152400</xdr:colOff>
      <xdr:row>1</xdr:row>
      <xdr:rowOff>12700</xdr:rowOff>
    </xdr:from>
    <xdr:to>
      <xdr:col>1</xdr:col>
      <xdr:colOff>670560</xdr:colOff>
      <xdr:row>3</xdr:row>
      <xdr:rowOff>111760</xdr:rowOff>
    </xdr:to>
    <xdr:pic>
      <xdr:nvPicPr>
        <xdr:cNvPr id="3" name="Imagen 2">
          <a:extLst>
            <a:ext uri="{FF2B5EF4-FFF2-40B4-BE49-F238E27FC236}">
              <a16:creationId xmlns:a16="http://schemas.microsoft.com/office/drawing/2014/main" id="{4D5CE097-DEB3-4C13-9EC3-082D4166A6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2400" y="190500"/>
          <a:ext cx="1064260" cy="454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119799</xdr:colOff>
      <xdr:row>4</xdr:row>
      <xdr:rowOff>200024</xdr:rowOff>
    </xdr:from>
    <xdr:to>
      <xdr:col>16</xdr:col>
      <xdr:colOff>252094</xdr:colOff>
      <xdr:row>41</xdr:row>
      <xdr:rowOff>60267</xdr:rowOff>
    </xdr:to>
    <xdr:pic>
      <xdr:nvPicPr>
        <xdr:cNvPr id="2" name="Imagen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425349" y="200024"/>
          <a:ext cx="6233375" cy="8067675"/>
        </a:xfrm>
        <a:prstGeom prst="rect">
          <a:avLst/>
        </a:prstGeom>
        <a:ln w="12700">
          <a:solidFill>
            <a:schemeClr val="tx1"/>
          </a:solidFill>
        </a:ln>
      </xdr:spPr>
    </xdr:pic>
    <xdr:clientData/>
  </xdr:twoCellAnchor>
  <xdr:twoCellAnchor>
    <xdr:from>
      <xdr:col>22</xdr:col>
      <xdr:colOff>457200</xdr:colOff>
      <xdr:row>4</xdr:row>
      <xdr:rowOff>104775</xdr:rowOff>
    </xdr:from>
    <xdr:to>
      <xdr:col>26</xdr:col>
      <xdr:colOff>742950</xdr:colOff>
      <xdr:row>13</xdr:row>
      <xdr:rowOff>152400</xdr:rowOff>
    </xdr:to>
    <xdr:graphicFrame macro="">
      <xdr:nvGraphicFramePr>
        <xdr:cNvPr id="3" name="Gráfico 2">
          <a:extLst>
            <a:ext uri="{FF2B5EF4-FFF2-40B4-BE49-F238E27FC236}">
              <a16:creationId xmlns:a16="http://schemas.microsoft.com/office/drawing/2014/main" id="{00000000-0008-0000-02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22</xdr:col>
      <xdr:colOff>457200</xdr:colOff>
      <xdr:row>5</xdr:row>
      <xdr:rowOff>104775</xdr:rowOff>
    </xdr:from>
    <xdr:to>
      <xdr:col>26</xdr:col>
      <xdr:colOff>742950</xdr:colOff>
      <xdr:row>14</xdr:row>
      <xdr:rowOff>152400</xdr:rowOff>
    </xdr:to>
    <xdr:graphicFrame macro="">
      <xdr:nvGraphicFramePr>
        <xdr:cNvPr id="9" name="Gráfico 8">
          <a:extLst>
            <a:ext uri="{FF2B5EF4-FFF2-40B4-BE49-F238E27FC236}">
              <a16:creationId xmlns:a16="http://schemas.microsoft.com/office/drawing/2014/main" id="{00000000-0008-0000-02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457200</xdr:colOff>
      <xdr:row>0</xdr:row>
      <xdr:rowOff>166254</xdr:rowOff>
    </xdr:from>
    <xdr:to>
      <xdr:col>1</xdr:col>
      <xdr:colOff>594360</xdr:colOff>
      <xdr:row>3</xdr:row>
      <xdr:rowOff>85205</xdr:rowOff>
    </xdr:to>
    <xdr:pic>
      <xdr:nvPicPr>
        <xdr:cNvPr id="6" name="Imagen 5">
          <a:extLst>
            <a:ext uri="{FF2B5EF4-FFF2-40B4-BE49-F238E27FC236}">
              <a16:creationId xmlns:a16="http://schemas.microsoft.com/office/drawing/2014/main" id="{7EC02224-B253-4DD9-958F-0D4EF87CD9C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457200" y="166254"/>
          <a:ext cx="1065415" cy="4592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119799</xdr:colOff>
      <xdr:row>5</xdr:row>
      <xdr:rowOff>200024</xdr:rowOff>
    </xdr:from>
    <xdr:to>
      <xdr:col>16</xdr:col>
      <xdr:colOff>253364</xdr:colOff>
      <xdr:row>43</xdr:row>
      <xdr:rowOff>1038</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539649" y="1114424"/>
          <a:ext cx="6233375" cy="8067675"/>
        </a:xfrm>
        <a:prstGeom prst="rect">
          <a:avLst/>
        </a:prstGeom>
        <a:ln w="12700">
          <a:solidFill>
            <a:schemeClr val="tx1"/>
          </a:solidFill>
        </a:ln>
      </xdr:spPr>
    </xdr:pic>
    <xdr:clientData/>
  </xdr:twoCellAnchor>
  <xdr:twoCellAnchor editAs="oneCell">
    <xdr:from>
      <xdr:col>8</xdr:col>
      <xdr:colOff>119799</xdr:colOff>
      <xdr:row>5</xdr:row>
      <xdr:rowOff>200024</xdr:rowOff>
    </xdr:from>
    <xdr:to>
      <xdr:col>16</xdr:col>
      <xdr:colOff>253364</xdr:colOff>
      <xdr:row>42</xdr:row>
      <xdr:rowOff>173527</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539649" y="1114424"/>
          <a:ext cx="6233375" cy="8075295"/>
        </a:xfrm>
        <a:prstGeom prst="rect">
          <a:avLst/>
        </a:prstGeom>
        <a:ln w="12700">
          <a:solidFill>
            <a:schemeClr val="tx1"/>
          </a:solidFill>
        </a:ln>
      </xdr:spPr>
    </xdr:pic>
    <xdr:clientData/>
  </xdr:twoCellAnchor>
  <xdr:twoCellAnchor editAs="oneCell">
    <xdr:from>
      <xdr:col>8</xdr:col>
      <xdr:colOff>119799</xdr:colOff>
      <xdr:row>5</xdr:row>
      <xdr:rowOff>200024</xdr:rowOff>
    </xdr:from>
    <xdr:to>
      <xdr:col>16</xdr:col>
      <xdr:colOff>253364</xdr:colOff>
      <xdr:row>43</xdr:row>
      <xdr:rowOff>1038</xdr:rowOff>
    </xdr:to>
    <xdr:pic>
      <xdr:nvPicPr>
        <xdr:cNvPr id="4" name="Imagen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539649" y="1114424"/>
          <a:ext cx="6233375" cy="8067675"/>
        </a:xfrm>
        <a:prstGeom prst="rect">
          <a:avLst/>
        </a:prstGeom>
        <a:ln w="12700">
          <a:solidFill>
            <a:schemeClr val="tx1"/>
          </a:solidFill>
        </a:ln>
      </xdr:spPr>
    </xdr:pic>
    <xdr:clientData/>
  </xdr:twoCellAnchor>
  <xdr:twoCellAnchor>
    <xdr:from>
      <xdr:col>22</xdr:col>
      <xdr:colOff>457200</xdr:colOff>
      <xdr:row>5</xdr:row>
      <xdr:rowOff>104775</xdr:rowOff>
    </xdr:from>
    <xdr:to>
      <xdr:col>26</xdr:col>
      <xdr:colOff>742950</xdr:colOff>
      <xdr:row>14</xdr:row>
      <xdr:rowOff>152400</xdr:rowOff>
    </xdr:to>
    <xdr:graphicFrame macro="">
      <xdr:nvGraphicFramePr>
        <xdr:cNvPr id="5" name="Gráfico 4">
          <a:extLst>
            <a:ext uri="{FF2B5EF4-FFF2-40B4-BE49-F238E27FC236}">
              <a16:creationId xmlns:a16="http://schemas.microsoft.com/office/drawing/2014/main" id="{00000000-0008-0000-03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471054</xdr:colOff>
      <xdr:row>1</xdr:row>
      <xdr:rowOff>0</xdr:rowOff>
    </xdr:from>
    <xdr:to>
      <xdr:col>1</xdr:col>
      <xdr:colOff>608214</xdr:colOff>
      <xdr:row>3</xdr:row>
      <xdr:rowOff>99060</xdr:rowOff>
    </xdr:to>
    <xdr:pic>
      <xdr:nvPicPr>
        <xdr:cNvPr id="7" name="Imagen 6">
          <a:extLst>
            <a:ext uri="{FF2B5EF4-FFF2-40B4-BE49-F238E27FC236}">
              <a16:creationId xmlns:a16="http://schemas.microsoft.com/office/drawing/2014/main" id="{E9CBF147-CAE2-408C-9FA0-9F81CF244F4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471054" y="180109"/>
          <a:ext cx="1065415" cy="4592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119799</xdr:colOff>
      <xdr:row>5</xdr:row>
      <xdr:rowOff>200024</xdr:rowOff>
    </xdr:from>
    <xdr:to>
      <xdr:col>17</xdr:col>
      <xdr:colOff>249554</xdr:colOff>
      <xdr:row>43</xdr:row>
      <xdr:rowOff>76026</xdr:rowOff>
    </xdr:to>
    <xdr:pic>
      <xdr:nvPicPr>
        <xdr:cNvPr id="2" name="Imagen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301649" y="1114424"/>
          <a:ext cx="6233375" cy="8067675"/>
        </a:xfrm>
        <a:prstGeom prst="rect">
          <a:avLst/>
        </a:prstGeom>
        <a:ln w="12700">
          <a:solidFill>
            <a:schemeClr val="tx1"/>
          </a:solidFill>
        </a:ln>
      </xdr:spPr>
    </xdr:pic>
    <xdr:clientData/>
  </xdr:twoCellAnchor>
  <xdr:twoCellAnchor editAs="oneCell">
    <xdr:from>
      <xdr:col>9</xdr:col>
      <xdr:colOff>119799</xdr:colOff>
      <xdr:row>5</xdr:row>
      <xdr:rowOff>200024</xdr:rowOff>
    </xdr:from>
    <xdr:to>
      <xdr:col>17</xdr:col>
      <xdr:colOff>249554</xdr:colOff>
      <xdr:row>43</xdr:row>
      <xdr:rowOff>76026</xdr:rowOff>
    </xdr:to>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301649" y="1114424"/>
          <a:ext cx="6233375" cy="8075295"/>
        </a:xfrm>
        <a:prstGeom prst="rect">
          <a:avLst/>
        </a:prstGeom>
        <a:ln w="12700">
          <a:solidFill>
            <a:schemeClr val="tx1"/>
          </a:solidFill>
        </a:ln>
      </xdr:spPr>
    </xdr:pic>
    <xdr:clientData/>
  </xdr:twoCellAnchor>
  <xdr:twoCellAnchor editAs="oneCell">
    <xdr:from>
      <xdr:col>9</xdr:col>
      <xdr:colOff>119799</xdr:colOff>
      <xdr:row>5</xdr:row>
      <xdr:rowOff>200024</xdr:rowOff>
    </xdr:from>
    <xdr:to>
      <xdr:col>17</xdr:col>
      <xdr:colOff>249554</xdr:colOff>
      <xdr:row>43</xdr:row>
      <xdr:rowOff>76026</xdr:rowOff>
    </xdr:to>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301649" y="1114424"/>
          <a:ext cx="6233375" cy="8067675"/>
        </a:xfrm>
        <a:prstGeom prst="rect">
          <a:avLst/>
        </a:prstGeom>
        <a:ln w="12700">
          <a:solidFill>
            <a:schemeClr val="tx1"/>
          </a:solidFill>
        </a:ln>
      </xdr:spPr>
    </xdr:pic>
    <xdr:clientData/>
  </xdr:twoCellAnchor>
  <xdr:twoCellAnchor>
    <xdr:from>
      <xdr:col>23</xdr:col>
      <xdr:colOff>457200</xdr:colOff>
      <xdr:row>5</xdr:row>
      <xdr:rowOff>104775</xdr:rowOff>
    </xdr:from>
    <xdr:to>
      <xdr:col>27</xdr:col>
      <xdr:colOff>742950</xdr:colOff>
      <xdr:row>14</xdr:row>
      <xdr:rowOff>152400</xdr:rowOff>
    </xdr:to>
    <xdr:graphicFrame macro="">
      <xdr:nvGraphicFramePr>
        <xdr:cNvPr id="5" name="Gráfico 4">
          <a:extLst>
            <a:ext uri="{FF2B5EF4-FFF2-40B4-BE49-F238E27FC236}">
              <a16:creationId xmlns:a16="http://schemas.microsoft.com/office/drawing/2014/main" id="{00000000-0008-0000-04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471054</xdr:colOff>
      <xdr:row>0</xdr:row>
      <xdr:rowOff>138546</xdr:rowOff>
    </xdr:from>
    <xdr:to>
      <xdr:col>1</xdr:col>
      <xdr:colOff>608214</xdr:colOff>
      <xdr:row>3</xdr:row>
      <xdr:rowOff>57497</xdr:rowOff>
    </xdr:to>
    <xdr:pic>
      <xdr:nvPicPr>
        <xdr:cNvPr id="7" name="Imagen 6">
          <a:extLst>
            <a:ext uri="{FF2B5EF4-FFF2-40B4-BE49-F238E27FC236}">
              <a16:creationId xmlns:a16="http://schemas.microsoft.com/office/drawing/2014/main" id="{2600B342-233E-45A2-9263-D2B4BFCD1F2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471054" y="138546"/>
          <a:ext cx="1065415" cy="4592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241300</xdr:colOff>
      <xdr:row>1</xdr:row>
      <xdr:rowOff>6350</xdr:rowOff>
    </xdr:from>
    <xdr:to>
      <xdr:col>0</xdr:col>
      <xdr:colOff>1295400</xdr:colOff>
      <xdr:row>3</xdr:row>
      <xdr:rowOff>101600</xdr:rowOff>
    </xdr:to>
    <xdr:pic>
      <xdr:nvPicPr>
        <xdr:cNvPr id="3" name="Imagen 2">
          <a:extLst>
            <a:ext uri="{FF2B5EF4-FFF2-40B4-BE49-F238E27FC236}">
              <a16:creationId xmlns:a16="http://schemas.microsoft.com/office/drawing/2014/main" id="{45C6F0C6-C609-4A4F-87CC-B8F1821795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1300" y="177800"/>
          <a:ext cx="1054100" cy="450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167640</xdr:colOff>
      <xdr:row>7</xdr:row>
      <xdr:rowOff>15240</xdr:rowOff>
    </xdr:from>
    <xdr:to>
      <xdr:col>13</xdr:col>
      <xdr:colOff>145118</xdr:colOff>
      <xdr:row>20</xdr:row>
      <xdr:rowOff>9387</xdr:rowOff>
    </xdr:to>
    <xdr:pic>
      <xdr:nvPicPr>
        <xdr:cNvPr id="2" name="Imagen 1">
          <a:extLst>
            <a:ext uri="{FF2B5EF4-FFF2-40B4-BE49-F238E27FC236}">
              <a16:creationId xmlns:a16="http://schemas.microsoft.com/office/drawing/2014/main" id="{9B918CA8-E640-4F1A-9596-99E1C58DE970}"/>
            </a:ext>
          </a:extLst>
        </xdr:cNvPr>
        <xdr:cNvPicPr>
          <a:picLocks noChangeAspect="1"/>
        </xdr:cNvPicPr>
      </xdr:nvPicPr>
      <xdr:blipFill>
        <a:blip xmlns:r="http://schemas.openxmlformats.org/officeDocument/2006/relationships" r:embed="rId1"/>
        <a:stretch>
          <a:fillRect/>
        </a:stretch>
      </xdr:blipFill>
      <xdr:spPr>
        <a:xfrm>
          <a:off x="8404860" y="601980"/>
          <a:ext cx="3901778" cy="2798307"/>
        </a:xfrm>
        <a:prstGeom prst="rect">
          <a:avLst/>
        </a:prstGeom>
        <a:ln w="12700">
          <a:solidFill>
            <a:schemeClr val="tx1"/>
          </a:solidFill>
        </a:ln>
      </xdr:spPr>
    </xdr:pic>
    <xdr:clientData/>
  </xdr:twoCellAnchor>
  <xdr:twoCellAnchor>
    <xdr:from>
      <xdr:col>13</xdr:col>
      <xdr:colOff>171450</xdr:colOff>
      <xdr:row>20</xdr:row>
      <xdr:rowOff>52387</xdr:rowOff>
    </xdr:from>
    <xdr:to>
      <xdr:col>17</xdr:col>
      <xdr:colOff>742950</xdr:colOff>
      <xdr:row>31</xdr:row>
      <xdr:rowOff>190500</xdr:rowOff>
    </xdr:to>
    <xdr:graphicFrame macro="">
      <xdr:nvGraphicFramePr>
        <xdr:cNvPr id="3" name="Gráfico 2">
          <a:extLst>
            <a:ext uri="{FF2B5EF4-FFF2-40B4-BE49-F238E27FC236}">
              <a16:creationId xmlns:a16="http://schemas.microsoft.com/office/drawing/2014/main" id="{2100B9A3-7500-4151-9D50-03CB6F9CC5C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241300</xdr:colOff>
      <xdr:row>0</xdr:row>
      <xdr:rowOff>165100</xdr:rowOff>
    </xdr:from>
    <xdr:to>
      <xdr:col>0</xdr:col>
      <xdr:colOff>1295400</xdr:colOff>
      <xdr:row>3</xdr:row>
      <xdr:rowOff>101600</xdr:rowOff>
    </xdr:to>
    <xdr:pic>
      <xdr:nvPicPr>
        <xdr:cNvPr id="5" name="Imagen 4">
          <a:extLst>
            <a:ext uri="{FF2B5EF4-FFF2-40B4-BE49-F238E27FC236}">
              <a16:creationId xmlns:a16="http://schemas.microsoft.com/office/drawing/2014/main" id="{6DDC38B2-3828-4735-82E1-1100FB0D8C0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41300" y="165100"/>
          <a:ext cx="1054100" cy="450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160020</xdr:colOff>
      <xdr:row>31</xdr:row>
      <xdr:rowOff>0</xdr:rowOff>
    </xdr:from>
    <xdr:to>
      <xdr:col>10</xdr:col>
      <xdr:colOff>495300</xdr:colOff>
      <xdr:row>38</xdr:row>
      <xdr:rowOff>175260</xdr:rowOff>
    </xdr:to>
    <xdr:graphicFrame macro="">
      <xdr:nvGraphicFramePr>
        <xdr:cNvPr id="2" name="Gráfico 1">
          <a:extLst>
            <a:ext uri="{FF2B5EF4-FFF2-40B4-BE49-F238E27FC236}">
              <a16:creationId xmlns:a16="http://schemas.microsoft.com/office/drawing/2014/main" id="{00000000-0008-0000-07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601980</xdr:colOff>
      <xdr:row>30</xdr:row>
      <xdr:rowOff>571500</xdr:rowOff>
    </xdr:from>
    <xdr:to>
      <xdr:col>14</xdr:col>
      <xdr:colOff>762000</xdr:colOff>
      <xdr:row>39</xdr:row>
      <xdr:rowOff>0</xdr:rowOff>
    </xdr:to>
    <xdr:graphicFrame macro="">
      <xdr:nvGraphicFramePr>
        <xdr:cNvPr id="3" name="Gráfico 2">
          <a:extLst>
            <a:ext uri="{FF2B5EF4-FFF2-40B4-BE49-F238E27FC236}">
              <a16:creationId xmlns:a16="http://schemas.microsoft.com/office/drawing/2014/main" id="{00000000-0008-0000-07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83820</xdr:colOff>
      <xdr:row>31</xdr:row>
      <xdr:rowOff>0</xdr:rowOff>
    </xdr:from>
    <xdr:to>
      <xdr:col>19</xdr:col>
      <xdr:colOff>335280</xdr:colOff>
      <xdr:row>39</xdr:row>
      <xdr:rowOff>0</xdr:rowOff>
    </xdr:to>
    <xdr:graphicFrame macro="">
      <xdr:nvGraphicFramePr>
        <xdr:cNvPr id="4" name="Gráfico 3">
          <a:extLst>
            <a:ext uri="{FF2B5EF4-FFF2-40B4-BE49-F238E27FC236}">
              <a16:creationId xmlns:a16="http://schemas.microsoft.com/office/drawing/2014/main" id="{00000000-0008-0000-07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19</xdr:col>
      <xdr:colOff>411480</xdr:colOff>
      <xdr:row>31</xdr:row>
      <xdr:rowOff>0</xdr:rowOff>
    </xdr:from>
    <xdr:to>
      <xdr:col>23</xdr:col>
      <xdr:colOff>381000</xdr:colOff>
      <xdr:row>39</xdr:row>
      <xdr:rowOff>7620</xdr:rowOff>
    </xdr:to>
    <xdr:graphicFrame macro="">
      <xdr:nvGraphicFramePr>
        <xdr:cNvPr id="5" name="Gráfico 4">
          <a:extLst>
            <a:ext uri="{FF2B5EF4-FFF2-40B4-BE49-F238E27FC236}">
              <a16:creationId xmlns:a16="http://schemas.microsoft.com/office/drawing/2014/main" id="{00000000-0008-0000-07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349250</xdr:colOff>
      <xdr:row>0</xdr:row>
      <xdr:rowOff>158750</xdr:rowOff>
    </xdr:from>
    <xdr:to>
      <xdr:col>0</xdr:col>
      <xdr:colOff>1403350</xdr:colOff>
      <xdr:row>3</xdr:row>
      <xdr:rowOff>95250</xdr:rowOff>
    </xdr:to>
    <xdr:pic>
      <xdr:nvPicPr>
        <xdr:cNvPr id="7" name="Imagen 6">
          <a:extLst>
            <a:ext uri="{FF2B5EF4-FFF2-40B4-BE49-F238E27FC236}">
              <a16:creationId xmlns:a16="http://schemas.microsoft.com/office/drawing/2014/main" id="{8C758390-D9C4-43B0-82F2-D24C1E54C12E}"/>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349250" y="158750"/>
          <a:ext cx="1054100" cy="450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6</xdr:col>
      <xdr:colOff>236220</xdr:colOff>
      <xdr:row>29</xdr:row>
      <xdr:rowOff>396240</xdr:rowOff>
    </xdr:from>
    <xdr:to>
      <xdr:col>9</xdr:col>
      <xdr:colOff>320040</xdr:colOff>
      <xdr:row>35</xdr:row>
      <xdr:rowOff>121920</xdr:rowOff>
    </xdr:to>
    <xdr:graphicFrame macro="">
      <xdr:nvGraphicFramePr>
        <xdr:cNvPr id="2" name="Gráfico 1">
          <a:extLst>
            <a:ext uri="{FF2B5EF4-FFF2-40B4-BE49-F238E27FC236}">
              <a16:creationId xmlns:a16="http://schemas.microsoft.com/office/drawing/2014/main" id="{00000000-0008-0000-08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457200</xdr:colOff>
      <xdr:row>30</xdr:row>
      <xdr:rowOff>7620</xdr:rowOff>
    </xdr:from>
    <xdr:to>
      <xdr:col>13</xdr:col>
      <xdr:colOff>441960</xdr:colOff>
      <xdr:row>35</xdr:row>
      <xdr:rowOff>129540</xdr:rowOff>
    </xdr:to>
    <xdr:graphicFrame macro="">
      <xdr:nvGraphicFramePr>
        <xdr:cNvPr id="3" name="Gráfico 2">
          <a:extLst>
            <a:ext uri="{FF2B5EF4-FFF2-40B4-BE49-F238E27FC236}">
              <a16:creationId xmlns:a16="http://schemas.microsoft.com/office/drawing/2014/main" id="{00000000-0008-0000-08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13</xdr:col>
      <xdr:colOff>548640</xdr:colOff>
      <xdr:row>30</xdr:row>
      <xdr:rowOff>0</xdr:rowOff>
    </xdr:from>
    <xdr:to>
      <xdr:col>17</xdr:col>
      <xdr:colOff>762000</xdr:colOff>
      <xdr:row>35</xdr:row>
      <xdr:rowOff>114300</xdr:rowOff>
    </xdr:to>
    <xdr:graphicFrame macro="">
      <xdr:nvGraphicFramePr>
        <xdr:cNvPr id="5" name="Gráfico 4">
          <a:extLst>
            <a:ext uri="{FF2B5EF4-FFF2-40B4-BE49-F238E27FC236}">
              <a16:creationId xmlns:a16="http://schemas.microsoft.com/office/drawing/2014/main" id="{00000000-0008-0000-08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222250</xdr:colOff>
      <xdr:row>1</xdr:row>
      <xdr:rowOff>0</xdr:rowOff>
    </xdr:from>
    <xdr:to>
      <xdr:col>0</xdr:col>
      <xdr:colOff>1276350</xdr:colOff>
      <xdr:row>3</xdr:row>
      <xdr:rowOff>107950</xdr:rowOff>
    </xdr:to>
    <xdr:pic>
      <xdr:nvPicPr>
        <xdr:cNvPr id="7" name="Imagen 6">
          <a:extLst>
            <a:ext uri="{FF2B5EF4-FFF2-40B4-BE49-F238E27FC236}">
              <a16:creationId xmlns:a16="http://schemas.microsoft.com/office/drawing/2014/main" id="{7C7098A2-F253-4405-8288-05C55AC70FC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22250" y="171450"/>
          <a:ext cx="1054100" cy="450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5</xdr:col>
      <xdr:colOff>281940</xdr:colOff>
      <xdr:row>28</xdr:row>
      <xdr:rowOff>0</xdr:rowOff>
    </xdr:from>
    <xdr:to>
      <xdr:col>9</xdr:col>
      <xdr:colOff>15240</xdr:colOff>
      <xdr:row>35</xdr:row>
      <xdr:rowOff>99060</xdr:rowOff>
    </xdr:to>
    <xdr:graphicFrame macro="">
      <xdr:nvGraphicFramePr>
        <xdr:cNvPr id="2" name="Gráfico 1">
          <a:extLst>
            <a:ext uri="{FF2B5EF4-FFF2-40B4-BE49-F238E27FC236}">
              <a16:creationId xmlns:a16="http://schemas.microsoft.com/office/drawing/2014/main" id="{00000000-0008-0000-09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129540</xdr:colOff>
      <xdr:row>28</xdr:row>
      <xdr:rowOff>0</xdr:rowOff>
    </xdr:from>
    <xdr:to>
      <xdr:col>12</xdr:col>
      <xdr:colOff>1196340</xdr:colOff>
      <xdr:row>35</xdr:row>
      <xdr:rowOff>106680</xdr:rowOff>
    </xdr:to>
    <xdr:graphicFrame macro="">
      <xdr:nvGraphicFramePr>
        <xdr:cNvPr id="3" name="Gráfico 2">
          <a:extLst>
            <a:ext uri="{FF2B5EF4-FFF2-40B4-BE49-F238E27FC236}">
              <a16:creationId xmlns:a16="http://schemas.microsoft.com/office/drawing/2014/main" id="{00000000-0008-0000-09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203200</xdr:colOff>
      <xdr:row>1</xdr:row>
      <xdr:rowOff>12700</xdr:rowOff>
    </xdr:from>
    <xdr:to>
      <xdr:col>0</xdr:col>
      <xdr:colOff>1181100</xdr:colOff>
      <xdr:row>3</xdr:row>
      <xdr:rowOff>75358</xdr:rowOff>
    </xdr:to>
    <xdr:pic>
      <xdr:nvPicPr>
        <xdr:cNvPr id="5" name="Imagen 4">
          <a:extLst>
            <a:ext uri="{FF2B5EF4-FFF2-40B4-BE49-F238E27FC236}">
              <a16:creationId xmlns:a16="http://schemas.microsoft.com/office/drawing/2014/main" id="{5B637F0C-6CB6-41A2-B585-DE4F0CAA9BD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3200" y="184150"/>
          <a:ext cx="977900" cy="4182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5</xdr:col>
      <xdr:colOff>281940</xdr:colOff>
      <xdr:row>28</xdr:row>
      <xdr:rowOff>0</xdr:rowOff>
    </xdr:from>
    <xdr:to>
      <xdr:col>9</xdr:col>
      <xdr:colOff>15240</xdr:colOff>
      <xdr:row>35</xdr:row>
      <xdr:rowOff>99060</xdr:rowOff>
    </xdr:to>
    <xdr:graphicFrame macro="">
      <xdr:nvGraphicFramePr>
        <xdr:cNvPr id="2" name="Gráfico 1">
          <a:extLst>
            <a:ext uri="{FF2B5EF4-FFF2-40B4-BE49-F238E27FC236}">
              <a16:creationId xmlns:a16="http://schemas.microsoft.com/office/drawing/2014/main" id="{00000000-0008-0000-0A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129540</xdr:colOff>
      <xdr:row>28</xdr:row>
      <xdr:rowOff>0</xdr:rowOff>
    </xdr:from>
    <xdr:to>
      <xdr:col>12</xdr:col>
      <xdr:colOff>1196340</xdr:colOff>
      <xdr:row>35</xdr:row>
      <xdr:rowOff>106680</xdr:rowOff>
    </xdr:to>
    <xdr:graphicFrame macro="">
      <xdr:nvGraphicFramePr>
        <xdr:cNvPr id="3" name="Gráfico 2">
          <a:extLst>
            <a:ext uri="{FF2B5EF4-FFF2-40B4-BE49-F238E27FC236}">
              <a16:creationId xmlns:a16="http://schemas.microsoft.com/office/drawing/2014/main" id="{00000000-0008-0000-0A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203200</xdr:colOff>
      <xdr:row>1</xdr:row>
      <xdr:rowOff>31750</xdr:rowOff>
    </xdr:from>
    <xdr:to>
      <xdr:col>0</xdr:col>
      <xdr:colOff>1174750</xdr:colOff>
      <xdr:row>3</xdr:row>
      <xdr:rowOff>91692</xdr:rowOff>
    </xdr:to>
    <xdr:pic>
      <xdr:nvPicPr>
        <xdr:cNvPr id="5" name="Imagen 4">
          <a:extLst>
            <a:ext uri="{FF2B5EF4-FFF2-40B4-BE49-F238E27FC236}">
              <a16:creationId xmlns:a16="http://schemas.microsoft.com/office/drawing/2014/main" id="{D26A2D10-9A6B-4387-942B-AA69AAB04CE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3200" y="203200"/>
          <a:ext cx="971550" cy="41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5</xdr:col>
      <xdr:colOff>281940</xdr:colOff>
      <xdr:row>28</xdr:row>
      <xdr:rowOff>0</xdr:rowOff>
    </xdr:from>
    <xdr:to>
      <xdr:col>9</xdr:col>
      <xdr:colOff>15240</xdr:colOff>
      <xdr:row>35</xdr:row>
      <xdr:rowOff>99060</xdr:rowOff>
    </xdr:to>
    <xdr:graphicFrame macro="">
      <xdr:nvGraphicFramePr>
        <xdr:cNvPr id="2" name="Gráfico 1">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129540</xdr:colOff>
      <xdr:row>28</xdr:row>
      <xdr:rowOff>0</xdr:rowOff>
    </xdr:from>
    <xdr:to>
      <xdr:col>12</xdr:col>
      <xdr:colOff>1196340</xdr:colOff>
      <xdr:row>35</xdr:row>
      <xdr:rowOff>106680</xdr:rowOff>
    </xdr:to>
    <xdr:graphicFrame macro="">
      <xdr:nvGraphicFramePr>
        <xdr:cNvPr id="3" name="Gráfico 2">
          <a:extLst>
            <a:ext uri="{FF2B5EF4-FFF2-40B4-BE49-F238E27FC236}">
              <a16:creationId xmlns:a16="http://schemas.microsoft.com/office/drawing/2014/main" id="{00000000-0008-0000-0B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281940</xdr:colOff>
      <xdr:row>28</xdr:row>
      <xdr:rowOff>0</xdr:rowOff>
    </xdr:from>
    <xdr:to>
      <xdr:col>9</xdr:col>
      <xdr:colOff>15240</xdr:colOff>
      <xdr:row>35</xdr:row>
      <xdr:rowOff>99060</xdr:rowOff>
    </xdr:to>
    <xdr:graphicFrame macro="">
      <xdr:nvGraphicFramePr>
        <xdr:cNvPr id="4" name="Gráfico 3">
          <a:extLst>
            <a:ext uri="{FF2B5EF4-FFF2-40B4-BE49-F238E27FC236}">
              <a16:creationId xmlns:a16="http://schemas.microsoft.com/office/drawing/2014/main" id="{00000000-0008-0000-0B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9</xdr:col>
      <xdr:colOff>129540</xdr:colOff>
      <xdr:row>28</xdr:row>
      <xdr:rowOff>0</xdr:rowOff>
    </xdr:from>
    <xdr:to>
      <xdr:col>12</xdr:col>
      <xdr:colOff>1196340</xdr:colOff>
      <xdr:row>35</xdr:row>
      <xdr:rowOff>106680</xdr:rowOff>
    </xdr:to>
    <xdr:graphicFrame macro="">
      <xdr:nvGraphicFramePr>
        <xdr:cNvPr id="5" name="Gráfico 4">
          <a:extLst>
            <a:ext uri="{FF2B5EF4-FFF2-40B4-BE49-F238E27FC236}">
              <a16:creationId xmlns:a16="http://schemas.microsoft.com/office/drawing/2014/main" id="{00000000-0008-0000-0B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209550</xdr:colOff>
      <xdr:row>1</xdr:row>
      <xdr:rowOff>44450</xdr:rowOff>
    </xdr:from>
    <xdr:to>
      <xdr:col>0</xdr:col>
      <xdr:colOff>1181100</xdr:colOff>
      <xdr:row>3</xdr:row>
      <xdr:rowOff>104392</xdr:rowOff>
    </xdr:to>
    <xdr:pic>
      <xdr:nvPicPr>
        <xdr:cNvPr id="9" name="Imagen 8">
          <a:extLst>
            <a:ext uri="{FF2B5EF4-FFF2-40B4-BE49-F238E27FC236}">
              <a16:creationId xmlns:a16="http://schemas.microsoft.com/office/drawing/2014/main" id="{247F092F-1CA4-4510-86E4-EC48ABC340DE}"/>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209550" y="215900"/>
          <a:ext cx="971550" cy="4155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5</xdr:col>
      <xdr:colOff>281940</xdr:colOff>
      <xdr:row>28</xdr:row>
      <xdr:rowOff>0</xdr:rowOff>
    </xdr:from>
    <xdr:to>
      <xdr:col>9</xdr:col>
      <xdr:colOff>15240</xdr:colOff>
      <xdr:row>35</xdr:row>
      <xdr:rowOff>99060</xdr:rowOff>
    </xdr:to>
    <xdr:graphicFrame macro="">
      <xdr:nvGraphicFramePr>
        <xdr:cNvPr id="2" name="Gráfico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129540</xdr:colOff>
      <xdr:row>28</xdr:row>
      <xdr:rowOff>0</xdr:rowOff>
    </xdr:from>
    <xdr:to>
      <xdr:col>12</xdr:col>
      <xdr:colOff>1196340</xdr:colOff>
      <xdr:row>35</xdr:row>
      <xdr:rowOff>106680</xdr:rowOff>
    </xdr:to>
    <xdr:graphicFrame macro="">
      <xdr:nvGraphicFramePr>
        <xdr:cNvPr id="3" name="Gráfico 2">
          <a:extLst>
            <a:ext uri="{FF2B5EF4-FFF2-40B4-BE49-F238E27FC236}">
              <a16:creationId xmlns:a16="http://schemas.microsoft.com/office/drawing/2014/main" id="{00000000-0008-0000-0C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281940</xdr:colOff>
      <xdr:row>28</xdr:row>
      <xdr:rowOff>0</xdr:rowOff>
    </xdr:from>
    <xdr:to>
      <xdr:col>9</xdr:col>
      <xdr:colOff>15240</xdr:colOff>
      <xdr:row>35</xdr:row>
      <xdr:rowOff>99060</xdr:rowOff>
    </xdr:to>
    <xdr:graphicFrame macro="">
      <xdr:nvGraphicFramePr>
        <xdr:cNvPr id="4" name="Gráfico 3">
          <a:extLst>
            <a:ext uri="{FF2B5EF4-FFF2-40B4-BE49-F238E27FC236}">
              <a16:creationId xmlns:a16="http://schemas.microsoft.com/office/drawing/2014/main" id="{00000000-0008-0000-0C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9</xdr:col>
      <xdr:colOff>129540</xdr:colOff>
      <xdr:row>28</xdr:row>
      <xdr:rowOff>0</xdr:rowOff>
    </xdr:from>
    <xdr:to>
      <xdr:col>12</xdr:col>
      <xdr:colOff>1196340</xdr:colOff>
      <xdr:row>35</xdr:row>
      <xdr:rowOff>106680</xdr:rowOff>
    </xdr:to>
    <xdr:graphicFrame macro="">
      <xdr:nvGraphicFramePr>
        <xdr:cNvPr id="5" name="Gráfico 4">
          <a:extLst>
            <a:ext uri="{FF2B5EF4-FFF2-40B4-BE49-F238E27FC236}">
              <a16:creationId xmlns:a16="http://schemas.microsoft.com/office/drawing/2014/main" id="{00000000-0008-0000-0C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222250</xdr:colOff>
      <xdr:row>1</xdr:row>
      <xdr:rowOff>63500</xdr:rowOff>
    </xdr:from>
    <xdr:to>
      <xdr:col>0</xdr:col>
      <xdr:colOff>1172425</xdr:colOff>
      <xdr:row>3</xdr:row>
      <xdr:rowOff>114300</xdr:rowOff>
    </xdr:to>
    <xdr:pic>
      <xdr:nvPicPr>
        <xdr:cNvPr id="8" name="Imagen 7">
          <a:extLst>
            <a:ext uri="{FF2B5EF4-FFF2-40B4-BE49-F238E27FC236}">
              <a16:creationId xmlns:a16="http://schemas.microsoft.com/office/drawing/2014/main" id="{10BD2F44-216E-44EA-9809-4FD3D43D6EE6}"/>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222250" y="234950"/>
          <a:ext cx="950175" cy="406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5</xdr:col>
      <xdr:colOff>281940</xdr:colOff>
      <xdr:row>28</xdr:row>
      <xdr:rowOff>0</xdr:rowOff>
    </xdr:from>
    <xdr:to>
      <xdr:col>9</xdr:col>
      <xdr:colOff>15240</xdr:colOff>
      <xdr:row>35</xdr:row>
      <xdr:rowOff>99060</xdr:rowOff>
    </xdr:to>
    <xdr:graphicFrame macro="">
      <xdr:nvGraphicFramePr>
        <xdr:cNvPr id="2" name="Gráfico 1">
          <a:extLst>
            <a:ext uri="{FF2B5EF4-FFF2-40B4-BE49-F238E27FC236}">
              <a16:creationId xmlns:a16="http://schemas.microsoft.com/office/drawing/2014/main" id="{00000000-0008-0000-0D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129540</xdr:colOff>
      <xdr:row>28</xdr:row>
      <xdr:rowOff>0</xdr:rowOff>
    </xdr:from>
    <xdr:to>
      <xdr:col>12</xdr:col>
      <xdr:colOff>1196340</xdr:colOff>
      <xdr:row>35</xdr:row>
      <xdr:rowOff>106680</xdr:rowOff>
    </xdr:to>
    <xdr:graphicFrame macro="">
      <xdr:nvGraphicFramePr>
        <xdr:cNvPr id="3" name="Gráfico 2">
          <a:extLst>
            <a:ext uri="{FF2B5EF4-FFF2-40B4-BE49-F238E27FC236}">
              <a16:creationId xmlns:a16="http://schemas.microsoft.com/office/drawing/2014/main" id="{00000000-0008-0000-0D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281940</xdr:colOff>
      <xdr:row>28</xdr:row>
      <xdr:rowOff>0</xdr:rowOff>
    </xdr:from>
    <xdr:to>
      <xdr:col>9</xdr:col>
      <xdr:colOff>15240</xdr:colOff>
      <xdr:row>35</xdr:row>
      <xdr:rowOff>99060</xdr:rowOff>
    </xdr:to>
    <xdr:graphicFrame macro="">
      <xdr:nvGraphicFramePr>
        <xdr:cNvPr id="4" name="Gráfico 3">
          <a:extLst>
            <a:ext uri="{FF2B5EF4-FFF2-40B4-BE49-F238E27FC236}">
              <a16:creationId xmlns:a16="http://schemas.microsoft.com/office/drawing/2014/main" id="{00000000-0008-0000-0D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9</xdr:col>
      <xdr:colOff>129540</xdr:colOff>
      <xdr:row>28</xdr:row>
      <xdr:rowOff>0</xdr:rowOff>
    </xdr:from>
    <xdr:to>
      <xdr:col>12</xdr:col>
      <xdr:colOff>1196340</xdr:colOff>
      <xdr:row>35</xdr:row>
      <xdr:rowOff>106680</xdr:rowOff>
    </xdr:to>
    <xdr:graphicFrame macro="">
      <xdr:nvGraphicFramePr>
        <xdr:cNvPr id="5" name="Gráfico 4">
          <a:extLst>
            <a:ext uri="{FF2B5EF4-FFF2-40B4-BE49-F238E27FC236}">
              <a16:creationId xmlns:a16="http://schemas.microsoft.com/office/drawing/2014/main" id="{00000000-0008-0000-0D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234950</xdr:colOff>
      <xdr:row>1</xdr:row>
      <xdr:rowOff>63500</xdr:rowOff>
    </xdr:from>
    <xdr:to>
      <xdr:col>0</xdr:col>
      <xdr:colOff>1185125</xdr:colOff>
      <xdr:row>3</xdr:row>
      <xdr:rowOff>114300</xdr:rowOff>
    </xdr:to>
    <xdr:pic>
      <xdr:nvPicPr>
        <xdr:cNvPr id="9" name="Imagen 8">
          <a:extLst>
            <a:ext uri="{FF2B5EF4-FFF2-40B4-BE49-F238E27FC236}">
              <a16:creationId xmlns:a16="http://schemas.microsoft.com/office/drawing/2014/main" id="{63534016-AF2F-448B-8C72-B2E43C4A6CF1}"/>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234950" y="234950"/>
          <a:ext cx="950175" cy="406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5</xdr:col>
      <xdr:colOff>281940</xdr:colOff>
      <xdr:row>28</xdr:row>
      <xdr:rowOff>0</xdr:rowOff>
    </xdr:from>
    <xdr:to>
      <xdr:col>9</xdr:col>
      <xdr:colOff>15240</xdr:colOff>
      <xdr:row>35</xdr:row>
      <xdr:rowOff>99060</xdr:rowOff>
    </xdr:to>
    <xdr:graphicFrame macro="">
      <xdr:nvGraphicFramePr>
        <xdr:cNvPr id="2" name="Gráfico 1">
          <a:extLst>
            <a:ext uri="{FF2B5EF4-FFF2-40B4-BE49-F238E27FC236}">
              <a16:creationId xmlns:a16="http://schemas.microsoft.com/office/drawing/2014/main" id="{00000000-0008-0000-0E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129540</xdr:colOff>
      <xdr:row>28</xdr:row>
      <xdr:rowOff>0</xdr:rowOff>
    </xdr:from>
    <xdr:to>
      <xdr:col>12</xdr:col>
      <xdr:colOff>1196340</xdr:colOff>
      <xdr:row>35</xdr:row>
      <xdr:rowOff>106680</xdr:rowOff>
    </xdr:to>
    <xdr:graphicFrame macro="">
      <xdr:nvGraphicFramePr>
        <xdr:cNvPr id="3" name="Gráfico 2">
          <a:extLst>
            <a:ext uri="{FF2B5EF4-FFF2-40B4-BE49-F238E27FC236}">
              <a16:creationId xmlns:a16="http://schemas.microsoft.com/office/drawing/2014/main" id="{00000000-0008-0000-0E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281940</xdr:colOff>
      <xdr:row>28</xdr:row>
      <xdr:rowOff>0</xdr:rowOff>
    </xdr:from>
    <xdr:to>
      <xdr:col>9</xdr:col>
      <xdr:colOff>15240</xdr:colOff>
      <xdr:row>35</xdr:row>
      <xdr:rowOff>99060</xdr:rowOff>
    </xdr:to>
    <xdr:graphicFrame macro="">
      <xdr:nvGraphicFramePr>
        <xdr:cNvPr id="4" name="Gráfico 3">
          <a:extLst>
            <a:ext uri="{FF2B5EF4-FFF2-40B4-BE49-F238E27FC236}">
              <a16:creationId xmlns:a16="http://schemas.microsoft.com/office/drawing/2014/main" id="{00000000-0008-0000-0E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9</xdr:col>
      <xdr:colOff>129540</xdr:colOff>
      <xdr:row>28</xdr:row>
      <xdr:rowOff>0</xdr:rowOff>
    </xdr:from>
    <xdr:to>
      <xdr:col>12</xdr:col>
      <xdr:colOff>1196340</xdr:colOff>
      <xdr:row>35</xdr:row>
      <xdr:rowOff>106680</xdr:rowOff>
    </xdr:to>
    <xdr:graphicFrame macro="">
      <xdr:nvGraphicFramePr>
        <xdr:cNvPr id="5" name="Gráfico 4">
          <a:extLst>
            <a:ext uri="{FF2B5EF4-FFF2-40B4-BE49-F238E27FC236}">
              <a16:creationId xmlns:a16="http://schemas.microsoft.com/office/drawing/2014/main" id="{00000000-0008-0000-0E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139700</xdr:colOff>
      <xdr:row>1</xdr:row>
      <xdr:rowOff>6350</xdr:rowOff>
    </xdr:from>
    <xdr:to>
      <xdr:col>0</xdr:col>
      <xdr:colOff>1193800</xdr:colOff>
      <xdr:row>3</xdr:row>
      <xdr:rowOff>101600</xdr:rowOff>
    </xdr:to>
    <xdr:pic>
      <xdr:nvPicPr>
        <xdr:cNvPr id="7" name="Imagen 6">
          <a:extLst>
            <a:ext uri="{FF2B5EF4-FFF2-40B4-BE49-F238E27FC236}">
              <a16:creationId xmlns:a16="http://schemas.microsoft.com/office/drawing/2014/main" id="{0DAB1585-5C1C-4D5B-8122-76C1A3075926}"/>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39700" y="177800"/>
          <a:ext cx="1054100" cy="450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1</xdr:col>
      <xdr:colOff>463550</xdr:colOff>
      <xdr:row>1</xdr:row>
      <xdr:rowOff>44450</xdr:rowOff>
    </xdr:from>
    <xdr:to>
      <xdr:col>1</xdr:col>
      <xdr:colOff>1517650</xdr:colOff>
      <xdr:row>3</xdr:row>
      <xdr:rowOff>139700</xdr:rowOff>
    </xdr:to>
    <xdr:pic>
      <xdr:nvPicPr>
        <xdr:cNvPr id="3" name="Imagen 2">
          <a:extLst>
            <a:ext uri="{FF2B5EF4-FFF2-40B4-BE49-F238E27FC236}">
              <a16:creationId xmlns:a16="http://schemas.microsoft.com/office/drawing/2014/main" id="{B46EC7E7-9839-4BB2-96AD-438AEAAAB0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29217" y="224367"/>
          <a:ext cx="1054100" cy="4550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ANIEL%20%20FLOREZ\Desktop\Cambios%20Documentos%202021\Esteban%20C&#225;lculo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ANIEL%20%20FLOREZ\Downloads\R-7.2-15%20Plantilla%20Verificaci&#243;n%20v0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DANIEL%20%20FLOREZ\Downloads\R-7.2-02%20VALID%20M&#201;T%20ENS%20NORM%20MODIF%20YO%20NO%20NOR%20(0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mación General"/>
      <sheetName val="Curvas"/>
      <sheetName val="Anova 1"/>
      <sheetName val="Anova 2"/>
      <sheetName val="Anova 3"/>
      <sheetName val="Sensibilidad"/>
      <sheetName val="LDI"/>
      <sheetName val="MRL"/>
      <sheetName val="Estándares"/>
      <sheetName val="Suelo 1"/>
      <sheetName val="Suelo 2"/>
      <sheetName val="Suelo 3"/>
      <sheetName val="ANÁLISIS DE RESULTAD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rvas"/>
      <sheetName val="Anova "/>
      <sheetName val="Sensibilidad"/>
      <sheetName val="Tabla T de Grubbs"/>
      <sheetName val="LDI"/>
      <sheetName val="MRL"/>
      <sheetName val="Estándares"/>
      <sheetName val="Superficial"/>
      <sheetName val="Subterránea"/>
      <sheetName val="Residual"/>
      <sheetName val="Potable"/>
      <sheetName val="Lluvia"/>
      <sheetName val="Marina"/>
    </sheetNames>
    <sheetDataSet>
      <sheetData sheetId="0"/>
      <sheetData sheetId="1">
        <row r="7">
          <cell r="R7">
            <v>0</v>
          </cell>
          <cell r="S7">
            <v>0</v>
          </cell>
        </row>
        <row r="8">
          <cell r="R8">
            <v>0</v>
          </cell>
          <cell r="S8">
            <v>0</v>
          </cell>
        </row>
        <row r="9">
          <cell r="R9">
            <v>0</v>
          </cell>
          <cell r="S9">
            <v>0</v>
          </cell>
        </row>
        <row r="10">
          <cell r="R10">
            <v>0</v>
          </cell>
          <cell r="S10">
            <v>0</v>
          </cell>
        </row>
        <row r="11">
          <cell r="R11">
            <v>0</v>
          </cell>
          <cell r="S11">
            <v>0</v>
          </cell>
        </row>
        <row r="12">
          <cell r="R12">
            <v>0</v>
          </cell>
          <cell r="S12">
            <v>0</v>
          </cell>
        </row>
        <row r="13">
          <cell r="R13">
            <v>0</v>
          </cell>
          <cell r="S13">
            <v>0</v>
          </cell>
        </row>
        <row r="14">
          <cell r="R14">
            <v>0</v>
          </cell>
          <cell r="S14">
            <v>0</v>
          </cell>
        </row>
        <row r="15">
          <cell r="R15">
            <v>10</v>
          </cell>
          <cell r="S15">
            <v>2.2281</v>
          </cell>
        </row>
        <row r="16">
          <cell r="R16">
            <v>11</v>
          </cell>
          <cell r="S16">
            <v>2.2010000000000001</v>
          </cell>
        </row>
        <row r="17">
          <cell r="R17">
            <v>12</v>
          </cell>
          <cell r="S17">
            <v>2.1787999999999998</v>
          </cell>
        </row>
        <row r="18">
          <cell r="R18">
            <v>13</v>
          </cell>
          <cell r="S18">
            <v>2.1604000000000001</v>
          </cell>
        </row>
        <row r="19">
          <cell r="R19">
            <v>14</v>
          </cell>
          <cell r="S19">
            <v>2.1448</v>
          </cell>
        </row>
        <row r="20">
          <cell r="R20">
            <v>15</v>
          </cell>
          <cell r="S20">
            <v>2.1315</v>
          </cell>
        </row>
        <row r="21">
          <cell r="R21">
            <v>16</v>
          </cell>
          <cell r="S21">
            <v>2.1198999999999999</v>
          </cell>
        </row>
        <row r="22">
          <cell r="R22">
            <v>17</v>
          </cell>
          <cell r="S22">
            <v>2.1097999999999999</v>
          </cell>
        </row>
        <row r="23">
          <cell r="R23">
            <v>18</v>
          </cell>
          <cell r="S23">
            <v>2.1009000000000002</v>
          </cell>
        </row>
        <row r="24">
          <cell r="R24">
            <v>19</v>
          </cell>
          <cell r="S24">
            <v>2.093</v>
          </cell>
        </row>
        <row r="25">
          <cell r="R25">
            <v>20</v>
          </cell>
          <cell r="S25">
            <v>2.0859999999999999</v>
          </cell>
        </row>
        <row r="26">
          <cell r="R26">
            <v>21</v>
          </cell>
          <cell r="S26">
            <v>2.0796000000000001</v>
          </cell>
        </row>
        <row r="27">
          <cell r="R27">
            <v>22</v>
          </cell>
          <cell r="S27">
            <v>2.0739000000000001</v>
          </cell>
        </row>
        <row r="28">
          <cell r="R28">
            <v>23</v>
          </cell>
          <cell r="S28">
            <v>2.0687000000000002</v>
          </cell>
        </row>
        <row r="29">
          <cell r="R29">
            <v>24</v>
          </cell>
          <cell r="S29">
            <v>2.0638999999999998</v>
          </cell>
        </row>
        <row r="30">
          <cell r="R30">
            <v>25</v>
          </cell>
          <cell r="S30">
            <v>2.0594999999999999</v>
          </cell>
        </row>
        <row r="31">
          <cell r="R31">
            <v>26</v>
          </cell>
          <cell r="S31">
            <v>2.0554999999999999</v>
          </cell>
        </row>
      </sheetData>
      <sheetData sheetId="2"/>
      <sheetData sheetId="3"/>
      <sheetData sheetId="4">
        <row r="6">
          <cell r="O6">
            <v>3</v>
          </cell>
        </row>
      </sheetData>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ón General"/>
      <sheetName val="Curvas"/>
      <sheetName val="Anova 1"/>
      <sheetName val="Anova 2"/>
      <sheetName val="Anova 3"/>
      <sheetName val="Sensibilidad"/>
      <sheetName val="LDI"/>
      <sheetName val="MRL"/>
      <sheetName val="Estándares"/>
      <sheetName val="Gráficas"/>
      <sheetName val="Robustez"/>
      <sheetName val="ANALISIS DE RESULTADOS"/>
    </sheetNames>
    <sheetDataSet>
      <sheetData sheetId="0"/>
      <sheetData sheetId="1"/>
      <sheetData sheetId="2"/>
      <sheetData sheetId="3">
        <row r="17">
          <cell r="R17">
            <v>7</v>
          </cell>
          <cell r="S17">
            <v>3.4994999999999998</v>
          </cell>
        </row>
        <row r="18">
          <cell r="R18">
            <v>8</v>
          </cell>
          <cell r="S18">
            <v>3.3553999999999999</v>
          </cell>
        </row>
        <row r="19">
          <cell r="R19">
            <v>9</v>
          </cell>
          <cell r="S19">
            <v>3.2498</v>
          </cell>
        </row>
        <row r="20">
          <cell r="R20">
            <v>10</v>
          </cell>
          <cell r="S20">
            <v>3.1692999999999998</v>
          </cell>
        </row>
        <row r="21">
          <cell r="R21">
            <v>11</v>
          </cell>
          <cell r="S21">
            <v>3.1057999999999999</v>
          </cell>
        </row>
        <row r="22">
          <cell r="R22">
            <v>12</v>
          </cell>
          <cell r="S22">
            <v>3.0545</v>
          </cell>
        </row>
        <row r="23">
          <cell r="R23">
            <v>13</v>
          </cell>
          <cell r="S23">
            <v>3.0123000000000002</v>
          </cell>
        </row>
        <row r="24">
          <cell r="R24">
            <v>14</v>
          </cell>
          <cell r="S24">
            <v>2.9767999999999999</v>
          </cell>
        </row>
        <row r="25">
          <cell r="R25">
            <v>15</v>
          </cell>
          <cell r="S25">
            <v>2.9466999999999999</v>
          </cell>
        </row>
      </sheetData>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76"/>
  <sheetViews>
    <sheetView showGridLines="0" zoomScale="50" zoomScaleNormal="50" workbookViewId="0">
      <selection activeCell="E10" sqref="E10:P10"/>
    </sheetView>
  </sheetViews>
  <sheetFormatPr baseColWidth="10" defaultColWidth="11.54296875" defaultRowHeight="14" x14ac:dyDescent="0.35"/>
  <cols>
    <col min="1" max="3" width="11.54296875" style="7"/>
    <col min="4" max="4" width="30.26953125" style="7" customWidth="1"/>
    <col min="5" max="7" width="11.54296875" style="7"/>
    <col min="8" max="16" width="5.453125" style="7" customWidth="1"/>
    <col min="17" max="16384" width="11.54296875" style="7"/>
  </cols>
  <sheetData>
    <row r="1" spans="1:16" s="3" customFormat="1" x14ac:dyDescent="0.3"/>
    <row r="2" spans="1:16" s="3" customFormat="1" x14ac:dyDescent="0.3">
      <c r="C2" s="4" t="s">
        <v>157</v>
      </c>
      <c r="D2" s="4"/>
      <c r="E2" s="4"/>
      <c r="F2" s="4"/>
    </row>
    <row r="3" spans="1:16" s="3" customFormat="1" x14ac:dyDescent="0.3">
      <c r="A3" s="5"/>
      <c r="C3" s="6" t="s">
        <v>155</v>
      </c>
    </row>
    <row r="4" spans="1:16" s="3" customFormat="1" x14ac:dyDescent="0.3">
      <c r="C4" s="1" t="s">
        <v>183</v>
      </c>
    </row>
    <row r="5" spans="1:16" ht="14.5" thickBot="1" x14ac:dyDescent="0.4"/>
    <row r="6" spans="1:16" ht="21" customHeight="1" thickBot="1" x14ac:dyDescent="0.4">
      <c r="B6" s="8" t="s">
        <v>113</v>
      </c>
      <c r="C6" s="9"/>
      <c r="D6" s="10"/>
    </row>
    <row r="7" spans="1:16" ht="21" customHeight="1" thickBot="1" x14ac:dyDescent="0.4">
      <c r="B7" s="11"/>
      <c r="C7" s="11"/>
      <c r="D7" s="11"/>
    </row>
    <row r="8" spans="1:16" ht="17.5" customHeight="1" thickBot="1" x14ac:dyDescent="0.4">
      <c r="B8" s="12" t="s">
        <v>112</v>
      </c>
      <c r="C8" s="13"/>
      <c r="D8" s="14"/>
      <c r="E8" s="27"/>
      <c r="F8" s="29"/>
      <c r="G8" s="29"/>
      <c r="H8" s="29"/>
      <c r="I8" s="29"/>
      <c r="J8" s="29"/>
      <c r="K8" s="29"/>
      <c r="L8" s="29"/>
      <c r="M8" s="29"/>
      <c r="N8" s="29"/>
      <c r="O8" s="29"/>
      <c r="P8" s="30"/>
    </row>
    <row r="9" spans="1:16" ht="21.65" customHeight="1" thickBot="1" x14ac:dyDescent="0.4">
      <c r="B9" s="12" t="s">
        <v>120</v>
      </c>
      <c r="C9" s="13"/>
      <c r="D9" s="14"/>
      <c r="E9" s="27"/>
      <c r="F9" s="29"/>
      <c r="G9" s="29"/>
      <c r="H9" s="29"/>
      <c r="I9" s="29"/>
      <c r="J9" s="29"/>
      <c r="K9" s="29"/>
      <c r="L9" s="29"/>
      <c r="M9" s="29"/>
      <c r="N9" s="29"/>
      <c r="O9" s="29"/>
      <c r="P9" s="30"/>
    </row>
    <row r="10" spans="1:16" ht="19.899999999999999" customHeight="1" thickBot="1" x14ac:dyDescent="0.4">
      <c r="B10" s="12" t="s">
        <v>121</v>
      </c>
      <c r="C10" s="13"/>
      <c r="D10" s="14"/>
      <c r="E10" s="27"/>
      <c r="F10" s="29"/>
      <c r="G10" s="29"/>
      <c r="H10" s="29"/>
      <c r="I10" s="29"/>
      <c r="J10" s="29"/>
      <c r="K10" s="29"/>
      <c r="L10" s="29"/>
      <c r="M10" s="29"/>
      <c r="N10" s="29"/>
      <c r="O10" s="29"/>
      <c r="P10" s="30"/>
    </row>
    <row r="11" spans="1:16" ht="21.65" customHeight="1" thickBot="1" x14ac:dyDescent="0.4">
      <c r="B11" s="12" t="s">
        <v>122</v>
      </c>
      <c r="C11" s="13"/>
      <c r="D11" s="14"/>
      <c r="E11" s="27"/>
      <c r="F11" s="29"/>
      <c r="G11" s="29"/>
      <c r="H11" s="29"/>
      <c r="I11" s="29"/>
      <c r="J11" s="29"/>
      <c r="K11" s="29"/>
      <c r="L11" s="29"/>
      <c r="M11" s="29"/>
      <c r="N11" s="29"/>
      <c r="O11" s="29"/>
      <c r="P11" s="30"/>
    </row>
    <row r="12" spans="1:16" ht="18.649999999999999" customHeight="1" thickBot="1" x14ac:dyDescent="0.4">
      <c r="B12" s="12" t="s">
        <v>123</v>
      </c>
      <c r="C12" s="13"/>
      <c r="D12" s="14"/>
      <c r="E12" s="27"/>
      <c r="F12" s="29"/>
      <c r="G12" s="29"/>
      <c r="H12" s="29"/>
      <c r="I12" s="29"/>
      <c r="J12" s="29"/>
      <c r="K12" s="29"/>
      <c r="L12" s="29"/>
      <c r="M12" s="29"/>
      <c r="N12" s="29"/>
      <c r="O12" s="29"/>
      <c r="P12" s="30"/>
    </row>
    <row r="13" spans="1:16" ht="19.149999999999999" customHeight="1" thickBot="1" x14ac:dyDescent="0.4">
      <c r="B13" s="12" t="s">
        <v>124</v>
      </c>
      <c r="C13" s="13"/>
      <c r="D13" s="14"/>
      <c r="E13" s="27"/>
      <c r="F13" s="29"/>
      <c r="G13" s="29"/>
      <c r="H13" s="29"/>
      <c r="I13" s="29"/>
      <c r="J13" s="29"/>
      <c r="K13" s="29"/>
      <c r="L13" s="29"/>
      <c r="M13" s="29"/>
      <c r="N13" s="29"/>
      <c r="O13" s="29"/>
      <c r="P13" s="30"/>
    </row>
    <row r="14" spans="1:16" ht="18.649999999999999" customHeight="1" thickBot="1" x14ac:dyDescent="0.4">
      <c r="B14" s="12" t="s">
        <v>125</v>
      </c>
      <c r="C14" s="13"/>
      <c r="D14" s="14"/>
      <c r="E14" s="27"/>
      <c r="F14" s="29"/>
      <c r="G14" s="29"/>
      <c r="H14" s="29"/>
      <c r="I14" s="29"/>
      <c r="J14" s="29"/>
      <c r="K14" s="29"/>
      <c r="L14" s="29"/>
      <c r="M14" s="29"/>
      <c r="N14" s="29"/>
      <c r="O14" s="29"/>
      <c r="P14" s="30"/>
    </row>
    <row r="15" spans="1:16" ht="20.5" customHeight="1" thickBot="1" x14ac:dyDescent="0.4">
      <c r="B15" s="12" t="s">
        <v>126</v>
      </c>
      <c r="C15" s="13"/>
      <c r="D15" s="14"/>
      <c r="E15" s="27"/>
      <c r="F15" s="29"/>
      <c r="G15" s="29"/>
      <c r="H15" s="29"/>
      <c r="I15" s="29"/>
      <c r="J15" s="29"/>
      <c r="K15" s="29"/>
      <c r="L15" s="29"/>
      <c r="M15" s="29"/>
      <c r="N15" s="29"/>
      <c r="O15" s="29"/>
      <c r="P15" s="30"/>
    </row>
    <row r="16" spans="1:16" ht="20.5" customHeight="1" thickBot="1" x14ac:dyDescent="0.4">
      <c r="B16" s="12" t="s">
        <v>127</v>
      </c>
      <c r="C16" s="13"/>
      <c r="D16" s="14"/>
      <c r="E16" s="27"/>
      <c r="F16" s="29"/>
      <c r="G16" s="29"/>
      <c r="H16" s="29"/>
      <c r="I16" s="29"/>
      <c r="J16" s="29"/>
      <c r="K16" s="29"/>
      <c r="L16" s="29"/>
      <c r="M16" s="29"/>
      <c r="N16" s="29"/>
      <c r="O16" s="29"/>
      <c r="P16" s="30"/>
    </row>
    <row r="18" spans="2:16" ht="14.5" thickBot="1" x14ac:dyDescent="0.4"/>
    <row r="19" spans="2:16" ht="22.15" customHeight="1" thickBot="1" x14ac:dyDescent="0.4">
      <c r="B19" s="8" t="s">
        <v>114</v>
      </c>
      <c r="C19" s="9"/>
      <c r="D19" s="10"/>
    </row>
    <row r="20" spans="2:16" ht="22.15" customHeight="1" thickBot="1" x14ac:dyDescent="0.4">
      <c r="B20" s="18"/>
      <c r="C20" s="18"/>
      <c r="D20" s="18"/>
    </row>
    <row r="21" spans="2:16" ht="23.5" customHeight="1" thickBot="1" x14ac:dyDescent="0.4">
      <c r="B21" s="12" t="s">
        <v>128</v>
      </c>
      <c r="C21" s="13"/>
      <c r="D21" s="14"/>
      <c r="E21" s="27"/>
      <c r="F21" s="29"/>
      <c r="G21" s="29"/>
      <c r="H21" s="29"/>
      <c r="I21" s="29"/>
      <c r="J21" s="29"/>
      <c r="K21" s="29"/>
      <c r="L21" s="29"/>
      <c r="M21" s="29"/>
      <c r="N21" s="29"/>
      <c r="O21" s="29"/>
      <c r="P21" s="30"/>
    </row>
    <row r="22" spans="2:16" ht="14.5" thickBot="1" x14ac:dyDescent="0.4"/>
    <row r="23" spans="2:16" ht="19.899999999999999" customHeight="1" thickBot="1" x14ac:dyDescent="0.4">
      <c r="B23" s="12" t="s">
        <v>129</v>
      </c>
      <c r="C23" s="13"/>
      <c r="D23" s="13"/>
      <c r="E23" s="15"/>
      <c r="F23" s="16"/>
      <c r="G23" s="16"/>
      <c r="H23" s="16"/>
      <c r="I23" s="16"/>
      <c r="J23" s="16"/>
      <c r="K23" s="16"/>
      <c r="L23" s="16"/>
      <c r="M23" s="16"/>
      <c r="N23" s="16"/>
      <c r="O23" s="16"/>
      <c r="P23" s="17"/>
    </row>
    <row r="24" spans="2:16" x14ac:dyDescent="0.35">
      <c r="E24" s="19"/>
      <c r="F24" s="20"/>
      <c r="G24" s="20"/>
      <c r="H24" s="20"/>
      <c r="I24" s="20"/>
      <c r="J24" s="20"/>
      <c r="K24" s="20"/>
      <c r="L24" s="20"/>
      <c r="M24" s="20"/>
      <c r="N24" s="20"/>
      <c r="O24" s="20"/>
      <c r="P24" s="21"/>
    </row>
    <row r="25" spans="2:16" ht="14.5" thickBot="1" x14ac:dyDescent="0.4">
      <c r="E25" s="22"/>
      <c r="F25" s="23"/>
      <c r="G25" s="23"/>
      <c r="H25" s="23"/>
      <c r="I25" s="23"/>
      <c r="J25" s="23"/>
      <c r="K25" s="23"/>
      <c r="L25" s="23"/>
      <c r="M25" s="23"/>
      <c r="N25" s="23"/>
      <c r="O25" s="23"/>
      <c r="P25" s="24"/>
    </row>
    <row r="26" spans="2:16" ht="30" customHeight="1" thickBot="1" x14ac:dyDescent="0.4">
      <c r="B26" s="12" t="s">
        <v>130</v>
      </c>
      <c r="C26" s="13"/>
      <c r="D26" s="13"/>
      <c r="E26" s="15"/>
      <c r="F26" s="16"/>
      <c r="G26" s="16"/>
      <c r="H26" s="16"/>
      <c r="I26" s="16"/>
      <c r="J26" s="16"/>
      <c r="K26" s="16"/>
      <c r="L26" s="16"/>
      <c r="M26" s="16"/>
      <c r="N26" s="16"/>
      <c r="O26" s="16"/>
      <c r="P26" s="17"/>
    </row>
    <row r="27" spans="2:16" x14ac:dyDescent="0.35">
      <c r="E27" s="19"/>
      <c r="F27" s="20"/>
      <c r="G27" s="20"/>
      <c r="H27" s="20"/>
      <c r="I27" s="20"/>
      <c r="J27" s="20"/>
      <c r="K27" s="20"/>
      <c r="L27" s="20"/>
      <c r="M27" s="20"/>
      <c r="N27" s="20"/>
      <c r="O27" s="20"/>
      <c r="P27" s="21"/>
    </row>
    <row r="28" spans="2:16" x14ac:dyDescent="0.35">
      <c r="E28" s="19"/>
      <c r="F28" s="20"/>
      <c r="G28" s="20"/>
      <c r="H28" s="20"/>
      <c r="I28" s="20"/>
      <c r="J28" s="20"/>
      <c r="K28" s="20"/>
      <c r="L28" s="20"/>
      <c r="M28" s="20"/>
      <c r="N28" s="20"/>
      <c r="O28" s="20"/>
      <c r="P28" s="21"/>
    </row>
    <row r="29" spans="2:16" ht="14.5" thickBot="1" x14ac:dyDescent="0.4">
      <c r="E29" s="22"/>
      <c r="F29" s="23"/>
      <c r="G29" s="23"/>
      <c r="H29" s="23"/>
      <c r="I29" s="23"/>
      <c r="J29" s="23"/>
      <c r="K29" s="23"/>
      <c r="L29" s="23"/>
      <c r="M29" s="23"/>
      <c r="N29" s="23"/>
      <c r="O29" s="23"/>
      <c r="P29" s="24"/>
    </row>
    <row r="30" spans="2:16" ht="23.5" customHeight="1" thickBot="1" x14ac:dyDescent="0.4">
      <c r="B30" s="12" t="s">
        <v>131</v>
      </c>
      <c r="C30" s="13"/>
      <c r="D30" s="13"/>
      <c r="E30" s="15"/>
      <c r="F30" s="16"/>
      <c r="G30" s="16"/>
      <c r="H30" s="16"/>
      <c r="I30" s="16"/>
      <c r="J30" s="16"/>
      <c r="K30" s="16"/>
      <c r="L30" s="16"/>
      <c r="M30" s="16"/>
      <c r="N30" s="16"/>
      <c r="O30" s="16"/>
      <c r="P30" s="17"/>
    </row>
    <row r="31" spans="2:16" x14ac:dyDescent="0.35">
      <c r="E31" s="19"/>
      <c r="F31" s="20"/>
      <c r="G31" s="20"/>
      <c r="H31" s="20"/>
      <c r="I31" s="20"/>
      <c r="J31" s="20"/>
      <c r="K31" s="20"/>
      <c r="L31" s="20"/>
      <c r="M31" s="20"/>
      <c r="N31" s="20"/>
      <c r="O31" s="20"/>
      <c r="P31" s="21"/>
    </row>
    <row r="32" spans="2:16" x14ac:dyDescent="0.35">
      <c r="E32" s="19"/>
      <c r="F32" s="20"/>
      <c r="G32" s="20"/>
      <c r="H32" s="20"/>
      <c r="I32" s="20"/>
      <c r="J32" s="20"/>
      <c r="K32" s="20"/>
      <c r="L32" s="20"/>
      <c r="M32" s="20"/>
      <c r="N32" s="20"/>
      <c r="O32" s="20"/>
      <c r="P32" s="21"/>
    </row>
    <row r="33" spans="2:16" ht="14.5" thickBot="1" x14ac:dyDescent="0.4">
      <c r="E33" s="22"/>
      <c r="F33" s="23"/>
      <c r="G33" s="23"/>
      <c r="H33" s="23"/>
      <c r="I33" s="23"/>
      <c r="J33" s="23"/>
      <c r="K33" s="23"/>
      <c r="L33" s="23"/>
      <c r="M33" s="23"/>
      <c r="N33" s="23"/>
      <c r="O33" s="23"/>
      <c r="P33" s="24"/>
    </row>
    <row r="34" spans="2:16" ht="21.65" customHeight="1" thickBot="1" x14ac:dyDescent="0.4">
      <c r="B34" s="12" t="s">
        <v>132</v>
      </c>
      <c r="C34" s="13"/>
      <c r="D34" s="13"/>
      <c r="E34" s="15"/>
      <c r="F34" s="16"/>
      <c r="G34" s="16"/>
      <c r="H34" s="16"/>
      <c r="I34" s="16"/>
      <c r="J34" s="16"/>
      <c r="K34" s="16"/>
      <c r="L34" s="16"/>
      <c r="M34" s="16"/>
      <c r="N34" s="16"/>
      <c r="O34" s="16"/>
      <c r="P34" s="17"/>
    </row>
    <row r="35" spans="2:16" x14ac:dyDescent="0.35">
      <c r="E35" s="19"/>
      <c r="F35" s="20"/>
      <c r="G35" s="20"/>
      <c r="H35" s="20"/>
      <c r="I35" s="20"/>
      <c r="J35" s="20"/>
      <c r="K35" s="20"/>
      <c r="L35" s="20"/>
      <c r="M35" s="20"/>
      <c r="N35" s="20"/>
      <c r="O35" s="20"/>
      <c r="P35" s="21"/>
    </row>
    <row r="36" spans="2:16" x14ac:dyDescent="0.35">
      <c r="E36" s="19"/>
      <c r="F36" s="20"/>
      <c r="G36" s="20"/>
      <c r="H36" s="20"/>
      <c r="I36" s="20"/>
      <c r="J36" s="20"/>
      <c r="K36" s="20"/>
      <c r="L36" s="20"/>
      <c r="M36" s="20"/>
      <c r="N36" s="20"/>
      <c r="O36" s="20"/>
      <c r="P36" s="21"/>
    </row>
    <row r="37" spans="2:16" ht="14.5" thickBot="1" x14ac:dyDescent="0.4">
      <c r="E37" s="22"/>
      <c r="F37" s="23"/>
      <c r="G37" s="23"/>
      <c r="H37" s="23"/>
      <c r="I37" s="23"/>
      <c r="J37" s="23"/>
      <c r="K37" s="23"/>
      <c r="L37" s="23"/>
      <c r="M37" s="23"/>
      <c r="N37" s="23"/>
      <c r="O37" s="23"/>
      <c r="P37" s="24"/>
    </row>
    <row r="38" spans="2:16" ht="22.9" customHeight="1" thickBot="1" x14ac:dyDescent="0.4">
      <c r="B38" s="12" t="s">
        <v>133</v>
      </c>
      <c r="C38" s="13"/>
      <c r="D38" s="13"/>
      <c r="E38" s="15"/>
      <c r="F38" s="16"/>
      <c r="G38" s="16"/>
      <c r="H38" s="16"/>
      <c r="I38" s="16"/>
      <c r="J38" s="16"/>
      <c r="K38" s="16"/>
      <c r="L38" s="16"/>
      <c r="M38" s="16"/>
      <c r="N38" s="16"/>
      <c r="O38" s="16"/>
      <c r="P38" s="17"/>
    </row>
    <row r="39" spans="2:16" x14ac:dyDescent="0.35">
      <c r="E39" s="19"/>
      <c r="F39" s="20"/>
      <c r="G39" s="20"/>
      <c r="H39" s="20"/>
      <c r="I39" s="20"/>
      <c r="J39" s="20"/>
      <c r="K39" s="20"/>
      <c r="L39" s="20"/>
      <c r="M39" s="20"/>
      <c r="N39" s="20"/>
      <c r="O39" s="20"/>
      <c r="P39" s="21"/>
    </row>
    <row r="40" spans="2:16" x14ac:dyDescent="0.35">
      <c r="E40" s="19"/>
      <c r="F40" s="20"/>
      <c r="G40" s="20"/>
      <c r="H40" s="20"/>
      <c r="I40" s="20"/>
      <c r="J40" s="20"/>
      <c r="K40" s="20"/>
      <c r="L40" s="20"/>
      <c r="M40" s="20"/>
      <c r="N40" s="20"/>
      <c r="O40" s="20"/>
      <c r="P40" s="21"/>
    </row>
    <row r="41" spans="2:16" x14ac:dyDescent="0.35">
      <c r="E41" s="19"/>
      <c r="F41" s="20"/>
      <c r="G41" s="20"/>
      <c r="H41" s="20"/>
      <c r="I41" s="20"/>
      <c r="J41" s="20"/>
      <c r="K41" s="20"/>
      <c r="L41" s="20"/>
      <c r="M41" s="20"/>
      <c r="N41" s="20"/>
      <c r="O41" s="20"/>
      <c r="P41" s="21"/>
    </row>
    <row r="42" spans="2:16" x14ac:dyDescent="0.35">
      <c r="E42" s="19"/>
      <c r="F42" s="20"/>
      <c r="G42" s="20"/>
      <c r="H42" s="20"/>
      <c r="I42" s="20"/>
      <c r="J42" s="20"/>
      <c r="K42" s="20"/>
      <c r="L42" s="20"/>
      <c r="M42" s="20"/>
      <c r="N42" s="20"/>
      <c r="O42" s="20"/>
      <c r="P42" s="21"/>
    </row>
    <row r="43" spans="2:16" ht="14.5" thickBot="1" x14ac:dyDescent="0.4">
      <c r="E43" s="22"/>
      <c r="F43" s="23"/>
      <c r="G43" s="23"/>
      <c r="H43" s="23"/>
      <c r="I43" s="23"/>
      <c r="J43" s="23"/>
      <c r="K43" s="23"/>
      <c r="L43" s="23"/>
      <c r="M43" s="23"/>
      <c r="N43" s="23"/>
      <c r="O43" s="23"/>
      <c r="P43" s="24"/>
    </row>
    <row r="44" spans="2:16" ht="24" customHeight="1" thickBot="1" x14ac:dyDescent="0.4">
      <c r="B44" s="12" t="s">
        <v>134</v>
      </c>
      <c r="C44" s="13"/>
      <c r="D44" s="13"/>
      <c r="E44" s="15"/>
      <c r="F44" s="16"/>
      <c r="G44" s="16"/>
      <c r="H44" s="16"/>
      <c r="I44" s="16"/>
      <c r="J44" s="16"/>
      <c r="K44" s="16"/>
      <c r="L44" s="16"/>
      <c r="M44" s="16"/>
      <c r="N44" s="16"/>
      <c r="O44" s="16"/>
      <c r="P44" s="17"/>
    </row>
    <row r="45" spans="2:16" x14ac:dyDescent="0.35">
      <c r="E45" s="19"/>
      <c r="F45" s="20"/>
      <c r="G45" s="20"/>
      <c r="H45" s="20"/>
      <c r="I45" s="20"/>
      <c r="J45" s="20"/>
      <c r="K45" s="20"/>
      <c r="L45" s="20"/>
      <c r="M45" s="20"/>
      <c r="N45" s="20"/>
      <c r="O45" s="20"/>
      <c r="P45" s="21"/>
    </row>
    <row r="46" spans="2:16" x14ac:dyDescent="0.35">
      <c r="E46" s="19"/>
      <c r="F46" s="20"/>
      <c r="G46" s="20"/>
      <c r="H46" s="20"/>
      <c r="I46" s="20"/>
      <c r="J46" s="20"/>
      <c r="K46" s="20"/>
      <c r="L46" s="20"/>
      <c r="M46" s="20"/>
      <c r="N46" s="20"/>
      <c r="O46" s="20"/>
      <c r="P46" s="21"/>
    </row>
    <row r="47" spans="2:16" x14ac:dyDescent="0.35">
      <c r="E47" s="19"/>
      <c r="F47" s="20"/>
      <c r="G47" s="20"/>
      <c r="H47" s="20"/>
      <c r="I47" s="20"/>
      <c r="J47" s="20"/>
      <c r="K47" s="20"/>
      <c r="L47" s="20"/>
      <c r="M47" s="20"/>
      <c r="N47" s="20"/>
      <c r="O47" s="20"/>
      <c r="P47" s="21"/>
    </row>
    <row r="48" spans="2:16" x14ac:dyDescent="0.35">
      <c r="E48" s="19"/>
      <c r="F48" s="20"/>
      <c r="G48" s="20"/>
      <c r="H48" s="20"/>
      <c r="I48" s="20"/>
      <c r="J48" s="20"/>
      <c r="K48" s="20"/>
      <c r="L48" s="20"/>
      <c r="M48" s="20"/>
      <c r="N48" s="20"/>
      <c r="O48" s="20"/>
      <c r="P48" s="21"/>
    </row>
    <row r="49" spans="2:16" x14ac:dyDescent="0.35">
      <c r="E49" s="19"/>
      <c r="F49" s="20"/>
      <c r="G49" s="20"/>
      <c r="H49" s="20"/>
      <c r="I49" s="20"/>
      <c r="J49" s="20"/>
      <c r="K49" s="20"/>
      <c r="L49" s="20"/>
      <c r="M49" s="20"/>
      <c r="N49" s="20"/>
      <c r="O49" s="20"/>
      <c r="P49" s="21"/>
    </row>
    <row r="50" spans="2:16" ht="14.5" thickBot="1" x14ac:dyDescent="0.4">
      <c r="E50" s="22"/>
      <c r="F50" s="23"/>
      <c r="G50" s="23"/>
      <c r="H50" s="23"/>
      <c r="I50" s="23"/>
      <c r="J50" s="23"/>
      <c r="K50" s="23"/>
      <c r="L50" s="23"/>
      <c r="M50" s="23"/>
      <c r="N50" s="23"/>
      <c r="O50" s="23"/>
      <c r="P50" s="24"/>
    </row>
    <row r="51" spans="2:16" ht="14.5" thickBot="1" x14ac:dyDescent="0.4"/>
    <row r="52" spans="2:16" ht="35.5" customHeight="1" thickBot="1" x14ac:dyDescent="0.4">
      <c r="B52" s="8" t="s">
        <v>115</v>
      </c>
      <c r="C52" s="9"/>
      <c r="D52" s="10"/>
    </row>
    <row r="53" spans="2:16" ht="14.5" thickBot="1" x14ac:dyDescent="0.4"/>
    <row r="54" spans="2:16" ht="27.65" customHeight="1" thickBot="1" x14ac:dyDescent="0.4">
      <c r="B54" s="12" t="s">
        <v>135</v>
      </c>
      <c r="C54" s="13"/>
      <c r="D54" s="13"/>
      <c r="E54" s="15"/>
      <c r="F54" s="16"/>
      <c r="G54" s="16"/>
      <c r="H54" s="16"/>
      <c r="I54" s="16"/>
      <c r="J54" s="16"/>
      <c r="K54" s="16"/>
      <c r="L54" s="16"/>
      <c r="M54" s="16"/>
      <c r="N54" s="16"/>
      <c r="O54" s="16"/>
      <c r="P54" s="17"/>
    </row>
    <row r="55" spans="2:16" x14ac:dyDescent="0.35">
      <c r="E55" s="19"/>
      <c r="F55" s="20"/>
      <c r="G55" s="20"/>
      <c r="H55" s="20"/>
      <c r="I55" s="20"/>
      <c r="J55" s="20"/>
      <c r="K55" s="20"/>
      <c r="L55" s="20"/>
      <c r="M55" s="20"/>
      <c r="N55" s="20"/>
      <c r="O55" s="20"/>
      <c r="P55" s="21"/>
    </row>
    <row r="56" spans="2:16" ht="14.5" thickBot="1" x14ac:dyDescent="0.4">
      <c r="E56" s="22"/>
      <c r="F56" s="23"/>
      <c r="G56" s="23"/>
      <c r="H56" s="23"/>
      <c r="I56" s="23"/>
      <c r="J56" s="23"/>
      <c r="K56" s="23"/>
      <c r="L56" s="23"/>
      <c r="M56" s="23"/>
      <c r="N56" s="23"/>
      <c r="O56" s="23"/>
      <c r="P56" s="24"/>
    </row>
    <row r="57" spans="2:16" ht="27" customHeight="1" thickBot="1" x14ac:dyDescent="0.4">
      <c r="B57" s="12" t="s">
        <v>136</v>
      </c>
      <c r="C57" s="13"/>
      <c r="D57" s="13"/>
      <c r="E57" s="15"/>
      <c r="F57" s="16"/>
      <c r="G57" s="16"/>
      <c r="H57" s="16"/>
      <c r="I57" s="16"/>
      <c r="J57" s="16"/>
      <c r="K57" s="16"/>
      <c r="L57" s="16"/>
      <c r="M57" s="16"/>
      <c r="N57" s="16"/>
      <c r="O57" s="16"/>
      <c r="P57" s="17"/>
    </row>
    <row r="58" spans="2:16" x14ac:dyDescent="0.35">
      <c r="E58" s="19"/>
      <c r="F58" s="20"/>
      <c r="G58" s="20"/>
      <c r="H58" s="20"/>
      <c r="I58" s="20"/>
      <c r="J58" s="20"/>
      <c r="K58" s="20"/>
      <c r="L58" s="20"/>
      <c r="M58" s="20"/>
      <c r="N58" s="20"/>
      <c r="O58" s="20"/>
      <c r="P58" s="21"/>
    </row>
    <row r="59" spans="2:16" ht="14.5" thickBot="1" x14ac:dyDescent="0.4">
      <c r="E59" s="22"/>
      <c r="F59" s="23"/>
      <c r="G59" s="23"/>
      <c r="H59" s="23"/>
      <c r="I59" s="23"/>
      <c r="J59" s="23"/>
      <c r="K59" s="23"/>
      <c r="L59" s="23"/>
      <c r="M59" s="23"/>
      <c r="N59" s="23"/>
      <c r="O59" s="23"/>
      <c r="P59" s="24"/>
    </row>
    <row r="60" spans="2:16" ht="27.65" customHeight="1" thickBot="1" x14ac:dyDescent="0.4">
      <c r="B60" s="12" t="s">
        <v>137</v>
      </c>
      <c r="C60" s="13"/>
      <c r="D60" s="13"/>
      <c r="E60" s="15"/>
      <c r="F60" s="16"/>
      <c r="G60" s="16"/>
      <c r="H60" s="16"/>
      <c r="I60" s="16"/>
      <c r="J60" s="16"/>
      <c r="K60" s="16"/>
      <c r="L60" s="16"/>
      <c r="M60" s="16"/>
      <c r="N60" s="16"/>
      <c r="O60" s="16"/>
      <c r="P60" s="17"/>
    </row>
    <row r="61" spans="2:16" x14ac:dyDescent="0.35">
      <c r="E61" s="19"/>
      <c r="F61" s="20"/>
      <c r="G61" s="20"/>
      <c r="H61" s="20"/>
      <c r="I61" s="20"/>
      <c r="J61" s="20"/>
      <c r="K61" s="20"/>
      <c r="L61" s="20"/>
      <c r="M61" s="20"/>
      <c r="N61" s="20"/>
      <c r="O61" s="20"/>
      <c r="P61" s="21"/>
    </row>
    <row r="62" spans="2:16" ht="14.5" thickBot="1" x14ac:dyDescent="0.4">
      <c r="E62" s="22"/>
      <c r="F62" s="23"/>
      <c r="G62" s="23"/>
      <c r="H62" s="23"/>
      <c r="I62" s="23"/>
      <c r="J62" s="23"/>
      <c r="K62" s="23"/>
      <c r="L62" s="23"/>
      <c r="M62" s="23"/>
      <c r="N62" s="23"/>
      <c r="O62" s="23"/>
      <c r="P62" s="24"/>
    </row>
    <row r="63" spans="2:16" ht="23.5" customHeight="1" thickBot="1" x14ac:dyDescent="0.4">
      <c r="B63" s="12" t="s">
        <v>138</v>
      </c>
      <c r="C63" s="13"/>
      <c r="D63" s="13"/>
      <c r="E63" s="15"/>
      <c r="F63" s="16"/>
      <c r="G63" s="16"/>
      <c r="H63" s="16"/>
      <c r="I63" s="16"/>
      <c r="J63" s="16"/>
      <c r="K63" s="16"/>
      <c r="L63" s="16"/>
      <c r="M63" s="16"/>
      <c r="N63" s="16"/>
      <c r="O63" s="16"/>
      <c r="P63" s="17"/>
    </row>
    <row r="64" spans="2:16" x14ac:dyDescent="0.35">
      <c r="E64" s="19"/>
      <c r="F64" s="20"/>
      <c r="G64" s="20"/>
      <c r="H64" s="20"/>
      <c r="I64" s="20"/>
      <c r="J64" s="20"/>
      <c r="K64" s="20"/>
      <c r="L64" s="20"/>
      <c r="M64" s="20"/>
      <c r="N64" s="20"/>
      <c r="O64" s="20"/>
      <c r="P64" s="21"/>
    </row>
    <row r="65" spans="2:16" ht="14.5" thickBot="1" x14ac:dyDescent="0.4">
      <c r="E65" s="22"/>
      <c r="F65" s="23"/>
      <c r="G65" s="23"/>
      <c r="H65" s="23"/>
      <c r="I65" s="23"/>
      <c r="J65" s="23"/>
      <c r="K65" s="23"/>
      <c r="L65" s="23"/>
      <c r="M65" s="23"/>
      <c r="N65" s="23"/>
      <c r="O65" s="23"/>
      <c r="P65" s="24"/>
    </row>
    <row r="66" spans="2:16" ht="23.5" customHeight="1" thickBot="1" x14ac:dyDescent="0.4">
      <c r="B66" s="12" t="s">
        <v>139</v>
      </c>
      <c r="C66" s="13"/>
      <c r="D66" s="13"/>
      <c r="E66" s="15"/>
      <c r="F66" s="16"/>
      <c r="G66" s="16"/>
      <c r="H66" s="16"/>
      <c r="I66" s="16"/>
      <c r="J66" s="16"/>
      <c r="K66" s="16"/>
      <c r="L66" s="16"/>
      <c r="M66" s="16"/>
      <c r="N66" s="16"/>
      <c r="O66" s="16"/>
      <c r="P66" s="17"/>
    </row>
    <row r="67" spans="2:16" x14ac:dyDescent="0.35">
      <c r="E67" s="19"/>
      <c r="F67" s="20"/>
      <c r="G67" s="20"/>
      <c r="H67" s="20"/>
      <c r="I67" s="20"/>
      <c r="J67" s="20"/>
      <c r="K67" s="20"/>
      <c r="L67" s="20"/>
      <c r="M67" s="20"/>
      <c r="N67" s="20"/>
      <c r="O67" s="20"/>
      <c r="P67" s="21"/>
    </row>
    <row r="68" spans="2:16" ht="14.5" thickBot="1" x14ac:dyDescent="0.4">
      <c r="E68" s="22"/>
      <c r="F68" s="23"/>
      <c r="G68" s="23"/>
      <c r="H68" s="23"/>
      <c r="I68" s="23"/>
      <c r="J68" s="23"/>
      <c r="K68" s="23"/>
      <c r="L68" s="23"/>
      <c r="M68" s="23"/>
      <c r="N68" s="23"/>
      <c r="O68" s="23"/>
      <c r="P68" s="24"/>
    </row>
    <row r="69" spans="2:16" ht="23.5" customHeight="1" thickBot="1" x14ac:dyDescent="0.4">
      <c r="B69" s="12" t="s">
        <v>140</v>
      </c>
      <c r="C69" s="13"/>
      <c r="D69" s="13"/>
      <c r="E69" s="15"/>
      <c r="F69" s="16"/>
      <c r="G69" s="16"/>
      <c r="H69" s="16"/>
      <c r="I69" s="16"/>
      <c r="J69" s="16"/>
      <c r="K69" s="16"/>
      <c r="L69" s="16"/>
      <c r="M69" s="16"/>
      <c r="N69" s="16"/>
      <c r="O69" s="16"/>
      <c r="P69" s="17"/>
    </row>
    <row r="70" spans="2:16" x14ac:dyDescent="0.35">
      <c r="E70" s="19"/>
      <c r="F70" s="20"/>
      <c r="G70" s="20"/>
      <c r="H70" s="20"/>
      <c r="I70" s="20"/>
      <c r="J70" s="20"/>
      <c r="K70" s="20"/>
      <c r="L70" s="20"/>
      <c r="M70" s="20"/>
      <c r="N70" s="20"/>
      <c r="O70" s="20"/>
      <c r="P70" s="21"/>
    </row>
    <row r="71" spans="2:16" ht="14.5" thickBot="1" x14ac:dyDescent="0.4">
      <c r="E71" s="22"/>
      <c r="F71" s="23"/>
      <c r="G71" s="23"/>
      <c r="H71" s="23"/>
      <c r="I71" s="23"/>
      <c r="J71" s="23"/>
      <c r="K71" s="23"/>
      <c r="L71" s="23"/>
      <c r="M71" s="23"/>
      <c r="N71" s="23"/>
      <c r="O71" s="23"/>
      <c r="P71" s="24"/>
    </row>
    <row r="72" spans="2:16" ht="24" customHeight="1" thickBot="1" x14ac:dyDescent="0.4">
      <c r="B72" s="12" t="s">
        <v>141</v>
      </c>
      <c r="C72" s="13"/>
      <c r="D72" s="13"/>
      <c r="E72" s="15"/>
      <c r="F72" s="16"/>
      <c r="G72" s="16"/>
      <c r="H72" s="16"/>
      <c r="I72" s="16"/>
      <c r="J72" s="16"/>
      <c r="K72" s="16"/>
      <c r="L72" s="16"/>
      <c r="M72" s="16"/>
      <c r="N72" s="16"/>
      <c r="O72" s="16"/>
      <c r="P72" s="17"/>
    </row>
    <row r="73" spans="2:16" x14ac:dyDescent="0.35">
      <c r="E73" s="19"/>
      <c r="F73" s="20"/>
      <c r="G73" s="20"/>
      <c r="H73" s="20"/>
      <c r="I73" s="20"/>
      <c r="J73" s="20"/>
      <c r="K73" s="20"/>
      <c r="L73" s="20"/>
      <c r="M73" s="20"/>
      <c r="N73" s="20"/>
      <c r="O73" s="20"/>
      <c r="P73" s="21"/>
    </row>
    <row r="74" spans="2:16" ht="14.5" thickBot="1" x14ac:dyDescent="0.4">
      <c r="E74" s="22"/>
      <c r="F74" s="23"/>
      <c r="G74" s="23"/>
      <c r="H74" s="23"/>
      <c r="I74" s="23"/>
      <c r="J74" s="23"/>
      <c r="K74" s="23"/>
      <c r="L74" s="23"/>
      <c r="M74" s="23"/>
      <c r="N74" s="23"/>
      <c r="O74" s="23"/>
      <c r="P74" s="24"/>
    </row>
    <row r="75" spans="2:16" ht="14.5" thickBot="1" x14ac:dyDescent="0.4"/>
    <row r="76" spans="2:16" ht="28.9" customHeight="1" thickBot="1" x14ac:dyDescent="0.4">
      <c r="B76" s="25" t="s">
        <v>116</v>
      </c>
      <c r="C76" s="26"/>
      <c r="D76" s="26"/>
      <c r="E76" s="27"/>
      <c r="F76" s="29"/>
      <c r="G76" s="29"/>
      <c r="H76" s="29"/>
      <c r="I76" s="29"/>
      <c r="J76" s="29"/>
      <c r="K76" s="29"/>
      <c r="L76" s="29"/>
      <c r="M76" s="29"/>
      <c r="N76" s="29"/>
      <c r="O76" s="29"/>
      <c r="P76" s="30"/>
    </row>
  </sheetData>
  <sheetProtection algorithmName="SHA-512" hashValue="mJgRoTHq58QS7RMJn+0J5BeoJYPPeKp3SiHafcBVnPtoSY/g9xXhwNoPYHDgzwAtLpAwpM/dnSRf0wZTuBPgIA==" saltValue="3D+NY7+CqqbMD095BTo9Gg==" spinCount="100000" sheet="1" objects="1" scenarios="1" selectLockedCells="1"/>
  <mergeCells count="52">
    <mergeCell ref="E76:P76"/>
    <mergeCell ref="E10:P10"/>
    <mergeCell ref="E12:P12"/>
    <mergeCell ref="E13:P13"/>
    <mergeCell ref="E14:P14"/>
    <mergeCell ref="E15:P15"/>
    <mergeCell ref="B6:D6"/>
    <mergeCell ref="B19:D19"/>
    <mergeCell ref="B23:D23"/>
    <mergeCell ref="E23:P25"/>
    <mergeCell ref="B14:D14"/>
    <mergeCell ref="B15:D15"/>
    <mergeCell ref="B16:D16"/>
    <mergeCell ref="E11:P11"/>
    <mergeCell ref="B9:D9"/>
    <mergeCell ref="B10:D10"/>
    <mergeCell ref="B11:D11"/>
    <mergeCell ref="B30:D30"/>
    <mergeCell ref="E30:P33"/>
    <mergeCell ref="B34:D34"/>
    <mergeCell ref="E34:P37"/>
    <mergeCell ref="B8:D8"/>
    <mergeCell ref="B26:D26"/>
    <mergeCell ref="E26:P29"/>
    <mergeCell ref="B21:D21"/>
    <mergeCell ref="E9:P9"/>
    <mergeCell ref="B12:D12"/>
    <mergeCell ref="B13:D13"/>
    <mergeCell ref="E21:P21"/>
    <mergeCell ref="E16:P16"/>
    <mergeCell ref="E8:P8"/>
    <mergeCell ref="B38:D38"/>
    <mergeCell ref="E38:P43"/>
    <mergeCell ref="B44:D44"/>
    <mergeCell ref="E44:P50"/>
    <mergeCell ref="B52:D52"/>
    <mergeCell ref="B76:D76"/>
    <mergeCell ref="C2:F2"/>
    <mergeCell ref="B63:D63"/>
    <mergeCell ref="B66:D66"/>
    <mergeCell ref="B69:D69"/>
    <mergeCell ref="B72:D72"/>
    <mergeCell ref="E63:P65"/>
    <mergeCell ref="E66:P68"/>
    <mergeCell ref="E69:P71"/>
    <mergeCell ref="E72:P74"/>
    <mergeCell ref="B54:D54"/>
    <mergeCell ref="E54:P56"/>
    <mergeCell ref="B57:D57"/>
    <mergeCell ref="E57:P59"/>
    <mergeCell ref="B60:D60"/>
    <mergeCell ref="E60:P62"/>
  </mergeCells>
  <pageMargins left="0.70866141732283472" right="0.70866141732283472" top="0.74803149606299213" bottom="0.74803149606299213" header="0.31496062992125984" footer="0.31496062992125984"/>
  <pageSetup scale="5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29"/>
  <sheetViews>
    <sheetView showGridLines="0" zoomScale="60" zoomScaleNormal="60" workbookViewId="0">
      <selection activeCell="I39" sqref="I39"/>
    </sheetView>
  </sheetViews>
  <sheetFormatPr baseColWidth="10" defaultColWidth="11.453125" defaultRowHeight="12.5" x14ac:dyDescent="0.25"/>
  <cols>
    <col min="1" max="1" width="7.7265625" style="31" customWidth="1"/>
    <col min="2" max="2" width="12.453125" style="31" customWidth="1"/>
    <col min="3" max="16384" width="11.453125" style="31"/>
  </cols>
  <sheetData>
    <row r="1" spans="1:17" s="3" customFormat="1" ht="14" x14ac:dyDescent="0.3"/>
    <row r="2" spans="1:17" s="3" customFormat="1" ht="14" x14ac:dyDescent="0.3">
      <c r="C2" s="4" t="s">
        <v>157</v>
      </c>
      <c r="D2" s="4"/>
      <c r="E2" s="4"/>
      <c r="F2" s="4"/>
      <c r="G2" s="4"/>
    </row>
    <row r="3" spans="1:17" s="3" customFormat="1" ht="14" x14ac:dyDescent="0.3">
      <c r="A3" s="5"/>
      <c r="C3" s="6" t="s">
        <v>155</v>
      </c>
    </row>
    <row r="4" spans="1:17" s="3" customFormat="1" ht="14" x14ac:dyDescent="0.3">
      <c r="C4" s="1" t="s">
        <v>183</v>
      </c>
    </row>
    <row r="5" spans="1:17" ht="13" thickBot="1" x14ac:dyDescent="0.3"/>
    <row r="6" spans="1:17" ht="14.5" customHeight="1" x14ac:dyDescent="0.3">
      <c r="C6" s="32" t="s">
        <v>4</v>
      </c>
      <c r="D6" s="33"/>
      <c r="E6" s="34"/>
      <c r="F6" s="32" t="s">
        <v>4</v>
      </c>
      <c r="G6" s="33"/>
      <c r="H6" s="34"/>
      <c r="I6" s="32" t="s">
        <v>4</v>
      </c>
      <c r="J6" s="33"/>
      <c r="K6" s="34"/>
      <c r="L6" s="32" t="s">
        <v>4</v>
      </c>
      <c r="M6" s="33"/>
      <c r="N6" s="35"/>
    </row>
    <row r="7" spans="1:17" s="36" customFormat="1" ht="13.5" customHeight="1" thickBot="1" x14ac:dyDescent="0.4">
      <c r="C7" s="37" t="s">
        <v>6</v>
      </c>
      <c r="D7" s="38"/>
      <c r="E7" s="38"/>
      <c r="F7" s="37" t="s">
        <v>6</v>
      </c>
      <c r="G7" s="38"/>
      <c r="H7" s="38"/>
      <c r="I7" s="37" t="s">
        <v>6</v>
      </c>
      <c r="J7" s="38"/>
      <c r="K7" s="38"/>
      <c r="L7" s="39" t="s">
        <v>6</v>
      </c>
      <c r="M7" s="40"/>
      <c r="N7" s="41"/>
    </row>
    <row r="8" spans="1:17" s="36" customFormat="1" ht="20.25" customHeight="1" thickBot="1" x14ac:dyDescent="0.4">
      <c r="B8" s="42" t="s">
        <v>1</v>
      </c>
      <c r="C8" s="43" t="s">
        <v>5</v>
      </c>
      <c r="D8" s="44" t="s">
        <v>2</v>
      </c>
      <c r="E8" s="44" t="s">
        <v>3</v>
      </c>
      <c r="F8" s="43" t="s">
        <v>5</v>
      </c>
      <c r="G8" s="44" t="s">
        <v>2</v>
      </c>
      <c r="H8" s="44" t="s">
        <v>3</v>
      </c>
      <c r="I8" s="43" t="s">
        <v>5</v>
      </c>
      <c r="J8" s="44" t="s">
        <v>2</v>
      </c>
      <c r="K8" s="44" t="s">
        <v>3</v>
      </c>
      <c r="L8" s="43" t="s">
        <v>5</v>
      </c>
      <c r="M8" s="44" t="s">
        <v>2</v>
      </c>
      <c r="N8" s="45" t="s">
        <v>3</v>
      </c>
      <c r="O8" s="42" t="s">
        <v>9</v>
      </c>
      <c r="P8" s="44" t="s">
        <v>8</v>
      </c>
      <c r="Q8" s="46" t="s">
        <v>7</v>
      </c>
    </row>
    <row r="9" spans="1:17" s="36" customFormat="1" x14ac:dyDescent="0.35">
      <c r="B9" s="47"/>
      <c r="C9" s="48"/>
      <c r="D9" s="49"/>
      <c r="E9" s="48"/>
      <c r="F9" s="48"/>
      <c r="G9" s="49"/>
      <c r="H9" s="48"/>
      <c r="I9" s="48"/>
      <c r="J9" s="49"/>
      <c r="K9" s="48"/>
      <c r="L9" s="48"/>
      <c r="M9" s="49"/>
      <c r="N9" s="50"/>
      <c r="O9" s="51" t="e">
        <f>(P9/Q9)*100</f>
        <v>#DIV/0!</v>
      </c>
      <c r="P9" s="52" t="e">
        <f>STDEV(C9,F9,I9,L9)</f>
        <v>#DIV/0!</v>
      </c>
      <c r="Q9" s="53" t="e">
        <f>AVERAGE(C9,F9,I9,L9)</f>
        <v>#DIV/0!</v>
      </c>
    </row>
    <row r="10" spans="1:17" s="36" customFormat="1" x14ac:dyDescent="0.35">
      <c r="B10" s="54"/>
      <c r="C10" s="55"/>
      <c r="D10" s="56"/>
      <c r="E10" s="55"/>
      <c r="F10" s="55"/>
      <c r="G10" s="56"/>
      <c r="H10" s="55"/>
      <c r="I10" s="55"/>
      <c r="J10" s="56"/>
      <c r="K10" s="55"/>
      <c r="L10" s="55"/>
      <c r="M10" s="56"/>
      <c r="N10" s="57"/>
      <c r="O10" s="58" t="e">
        <f t="shared" ref="O10:O19" si="0">(P10/Q10)*100</f>
        <v>#DIV/0!</v>
      </c>
      <c r="P10" s="59" t="e">
        <f t="shared" ref="P10:P19" si="1">STDEV(C10,F10,I10,L10)</f>
        <v>#DIV/0!</v>
      </c>
      <c r="Q10" s="60" t="e">
        <f t="shared" ref="Q10:Q19" si="2">AVERAGE(C10,F10,I10,L10)</f>
        <v>#DIV/0!</v>
      </c>
    </row>
    <row r="11" spans="1:17" s="36" customFormat="1" x14ac:dyDescent="0.35">
      <c r="B11" s="54"/>
      <c r="C11" s="55"/>
      <c r="D11" s="56"/>
      <c r="E11" s="55"/>
      <c r="F11" s="55"/>
      <c r="G11" s="56"/>
      <c r="H11" s="55"/>
      <c r="I11" s="55"/>
      <c r="J11" s="56"/>
      <c r="K11" s="55"/>
      <c r="L11" s="55"/>
      <c r="M11" s="56"/>
      <c r="N11" s="57"/>
      <c r="O11" s="58" t="e">
        <f t="shared" si="0"/>
        <v>#DIV/0!</v>
      </c>
      <c r="P11" s="59" t="e">
        <f t="shared" si="1"/>
        <v>#DIV/0!</v>
      </c>
      <c r="Q11" s="60" t="e">
        <f t="shared" si="2"/>
        <v>#DIV/0!</v>
      </c>
    </row>
    <row r="12" spans="1:17" s="36" customFormat="1" x14ac:dyDescent="0.35">
      <c r="B12" s="54"/>
      <c r="C12" s="55"/>
      <c r="D12" s="56"/>
      <c r="E12" s="55"/>
      <c r="F12" s="55"/>
      <c r="G12" s="56"/>
      <c r="H12" s="55"/>
      <c r="I12" s="55"/>
      <c r="J12" s="56"/>
      <c r="K12" s="55"/>
      <c r="L12" s="55"/>
      <c r="M12" s="56"/>
      <c r="N12" s="57"/>
      <c r="O12" s="58" t="e">
        <f t="shared" si="0"/>
        <v>#DIV/0!</v>
      </c>
      <c r="P12" s="59" t="e">
        <f t="shared" si="1"/>
        <v>#DIV/0!</v>
      </c>
      <c r="Q12" s="60" t="e">
        <f t="shared" si="2"/>
        <v>#DIV/0!</v>
      </c>
    </row>
    <row r="13" spans="1:17" s="36" customFormat="1" x14ac:dyDescent="0.35">
      <c r="B13" s="54"/>
      <c r="C13" s="55"/>
      <c r="D13" s="56"/>
      <c r="E13" s="55"/>
      <c r="F13" s="55"/>
      <c r="G13" s="56"/>
      <c r="H13" s="55"/>
      <c r="I13" s="55"/>
      <c r="J13" s="56"/>
      <c r="K13" s="55"/>
      <c r="L13" s="55"/>
      <c r="M13" s="56"/>
      <c r="N13" s="57"/>
      <c r="O13" s="58" t="e">
        <f t="shared" si="0"/>
        <v>#DIV/0!</v>
      </c>
      <c r="P13" s="59" t="e">
        <f t="shared" si="1"/>
        <v>#DIV/0!</v>
      </c>
      <c r="Q13" s="60" t="e">
        <f t="shared" si="2"/>
        <v>#DIV/0!</v>
      </c>
    </row>
    <row r="14" spans="1:17" s="36" customFormat="1" x14ac:dyDescent="0.35">
      <c r="B14" s="54"/>
      <c r="C14" s="55"/>
      <c r="D14" s="56"/>
      <c r="E14" s="55"/>
      <c r="F14" s="55"/>
      <c r="G14" s="56"/>
      <c r="H14" s="55"/>
      <c r="I14" s="55"/>
      <c r="J14" s="56"/>
      <c r="K14" s="55"/>
      <c r="L14" s="55"/>
      <c r="M14" s="56"/>
      <c r="N14" s="57"/>
      <c r="O14" s="58" t="e">
        <f t="shared" si="0"/>
        <v>#DIV/0!</v>
      </c>
      <c r="P14" s="59" t="e">
        <f t="shared" si="1"/>
        <v>#DIV/0!</v>
      </c>
      <c r="Q14" s="60" t="e">
        <f t="shared" si="2"/>
        <v>#DIV/0!</v>
      </c>
    </row>
    <row r="15" spans="1:17" x14ac:dyDescent="0.25">
      <c r="B15" s="54"/>
      <c r="C15" s="55"/>
      <c r="D15" s="55"/>
      <c r="E15" s="55"/>
      <c r="F15" s="55"/>
      <c r="G15" s="55"/>
      <c r="H15" s="55"/>
      <c r="I15" s="55"/>
      <c r="J15" s="55"/>
      <c r="K15" s="55"/>
      <c r="L15" s="55"/>
      <c r="M15" s="55"/>
      <c r="N15" s="57"/>
      <c r="O15" s="58" t="e">
        <f t="shared" si="0"/>
        <v>#DIV/0!</v>
      </c>
      <c r="P15" s="59" t="e">
        <f t="shared" si="1"/>
        <v>#DIV/0!</v>
      </c>
      <c r="Q15" s="60" t="e">
        <f t="shared" si="2"/>
        <v>#DIV/0!</v>
      </c>
    </row>
    <row r="16" spans="1:17" x14ac:dyDescent="0.25">
      <c r="B16" s="54"/>
      <c r="C16" s="55"/>
      <c r="D16" s="55"/>
      <c r="E16" s="55"/>
      <c r="F16" s="55"/>
      <c r="G16" s="55"/>
      <c r="H16" s="55"/>
      <c r="I16" s="55"/>
      <c r="J16" s="55"/>
      <c r="K16" s="55"/>
      <c r="L16" s="55"/>
      <c r="M16" s="55"/>
      <c r="N16" s="57"/>
      <c r="O16" s="58" t="e">
        <f t="shared" si="0"/>
        <v>#DIV/0!</v>
      </c>
      <c r="P16" s="59" t="e">
        <f t="shared" si="1"/>
        <v>#DIV/0!</v>
      </c>
      <c r="Q16" s="60" t="e">
        <f t="shared" si="2"/>
        <v>#DIV/0!</v>
      </c>
    </row>
    <row r="17" spans="2:18" x14ac:dyDescent="0.25">
      <c r="B17" s="54"/>
      <c r="C17" s="55"/>
      <c r="D17" s="55"/>
      <c r="E17" s="55"/>
      <c r="F17" s="55"/>
      <c r="G17" s="55"/>
      <c r="H17" s="55"/>
      <c r="I17" s="55"/>
      <c r="J17" s="55"/>
      <c r="K17" s="55"/>
      <c r="L17" s="55"/>
      <c r="M17" s="55"/>
      <c r="N17" s="57"/>
      <c r="O17" s="58" t="e">
        <f t="shared" si="0"/>
        <v>#DIV/0!</v>
      </c>
      <c r="P17" s="59" t="e">
        <f t="shared" si="1"/>
        <v>#DIV/0!</v>
      </c>
      <c r="Q17" s="60" t="e">
        <f t="shared" si="2"/>
        <v>#DIV/0!</v>
      </c>
    </row>
    <row r="18" spans="2:18" x14ac:dyDescent="0.25">
      <c r="B18" s="54"/>
      <c r="C18" s="55"/>
      <c r="D18" s="55"/>
      <c r="E18" s="55"/>
      <c r="F18" s="55"/>
      <c r="G18" s="55"/>
      <c r="H18" s="55"/>
      <c r="I18" s="55"/>
      <c r="J18" s="55"/>
      <c r="K18" s="55"/>
      <c r="L18" s="55"/>
      <c r="M18" s="55"/>
      <c r="N18" s="57"/>
      <c r="O18" s="58" t="e">
        <f t="shared" si="0"/>
        <v>#DIV/0!</v>
      </c>
      <c r="P18" s="59" t="e">
        <f t="shared" si="1"/>
        <v>#DIV/0!</v>
      </c>
      <c r="Q18" s="60" t="e">
        <f t="shared" si="2"/>
        <v>#DIV/0!</v>
      </c>
    </row>
    <row r="19" spans="2:18" ht="13" thickBot="1" x14ac:dyDescent="0.3">
      <c r="B19" s="61"/>
      <c r="C19" s="62"/>
      <c r="D19" s="62"/>
      <c r="E19" s="62"/>
      <c r="F19" s="62"/>
      <c r="G19" s="62"/>
      <c r="H19" s="62"/>
      <c r="I19" s="62"/>
      <c r="J19" s="62"/>
      <c r="K19" s="62"/>
      <c r="L19" s="62"/>
      <c r="M19" s="62"/>
      <c r="N19" s="63"/>
      <c r="O19" s="64" t="e">
        <f t="shared" si="0"/>
        <v>#DIV/0!</v>
      </c>
      <c r="P19" s="65" t="e">
        <f t="shared" si="1"/>
        <v>#DIV/0!</v>
      </c>
      <c r="Q19" s="66" t="e">
        <f t="shared" si="2"/>
        <v>#DIV/0!</v>
      </c>
    </row>
    <row r="20" spans="2:18" ht="13" thickBot="1" x14ac:dyDescent="0.3"/>
    <row r="21" spans="2:18" ht="13.5" thickBot="1" x14ac:dyDescent="0.35">
      <c r="C21" s="67" t="s">
        <v>97</v>
      </c>
      <c r="D21" s="68"/>
      <c r="E21" s="68"/>
      <c r="F21" s="68"/>
      <c r="G21" s="68"/>
      <c r="H21" s="68"/>
      <c r="I21" s="68"/>
      <c r="J21" s="69"/>
    </row>
    <row r="22" spans="2:18" ht="15" customHeight="1" thickBot="1" x14ac:dyDescent="0.35">
      <c r="C22" s="70" t="s">
        <v>92</v>
      </c>
      <c r="D22" s="71"/>
      <c r="E22" s="71"/>
      <c r="F22" s="71"/>
      <c r="G22" s="71"/>
      <c r="H22" s="71"/>
      <c r="I22" s="71"/>
      <c r="J22" s="71"/>
      <c r="K22" s="71"/>
      <c r="L22" s="72"/>
      <c r="M22" s="73"/>
    </row>
    <row r="23" spans="2:18" ht="15" customHeight="1" thickBot="1" x14ac:dyDescent="0.35">
      <c r="C23" s="74" t="s">
        <v>156</v>
      </c>
      <c r="D23" s="75"/>
      <c r="E23" s="75"/>
      <c r="F23" s="75"/>
      <c r="G23" s="75"/>
      <c r="H23" s="75"/>
      <c r="I23" s="75"/>
      <c r="J23" s="75"/>
      <c r="K23" s="75"/>
      <c r="L23" s="75"/>
      <c r="M23" s="75"/>
      <c r="N23" s="75"/>
      <c r="O23" s="75"/>
      <c r="P23" s="75"/>
      <c r="Q23" s="75"/>
      <c r="R23" s="76"/>
    </row>
    <row r="24" spans="2:18" ht="13" thickBot="1" x14ac:dyDescent="0.3">
      <c r="C24" s="73"/>
      <c r="D24" s="73"/>
      <c r="E24" s="73"/>
      <c r="F24" s="73"/>
      <c r="G24" s="73"/>
      <c r="H24" s="73"/>
      <c r="I24" s="73"/>
      <c r="J24" s="73"/>
      <c r="K24" s="73"/>
      <c r="L24" s="73"/>
      <c r="M24" s="73"/>
    </row>
    <row r="25" spans="2:18" ht="15" customHeight="1" thickBot="1" x14ac:dyDescent="0.35">
      <c r="C25" s="77" t="s">
        <v>98</v>
      </c>
      <c r="D25" s="78"/>
      <c r="E25" s="78"/>
      <c r="F25" s="78"/>
      <c r="G25" s="78"/>
      <c r="H25" s="78"/>
      <c r="I25" s="78"/>
      <c r="J25" s="79"/>
      <c r="K25" s="80" t="s">
        <v>99</v>
      </c>
      <c r="L25" s="81"/>
      <c r="M25" s="81"/>
      <c r="N25" s="81"/>
      <c r="O25" s="81"/>
      <c r="P25" s="81"/>
      <c r="Q25" s="82"/>
    </row>
    <row r="26" spans="2:18" ht="13.5" thickBot="1" x14ac:dyDescent="0.35">
      <c r="C26" s="77" t="s">
        <v>100</v>
      </c>
      <c r="D26" s="78"/>
      <c r="E26" s="78"/>
      <c r="F26" s="78"/>
      <c r="G26" s="78"/>
      <c r="H26" s="78"/>
      <c r="I26" s="78"/>
      <c r="J26" s="79"/>
      <c r="K26" s="80" t="s">
        <v>101</v>
      </c>
      <c r="L26" s="81"/>
      <c r="M26" s="81"/>
      <c r="N26" s="81"/>
      <c r="O26" s="81"/>
      <c r="P26" s="81"/>
      <c r="Q26" s="82"/>
    </row>
    <row r="27" spans="2:18" x14ac:dyDescent="0.25">
      <c r="C27" s="83" t="s">
        <v>93</v>
      </c>
      <c r="D27" s="84"/>
      <c r="E27" s="84"/>
      <c r="F27" s="85"/>
      <c r="G27" s="73"/>
      <c r="H27" s="73"/>
      <c r="I27" s="73"/>
      <c r="J27" s="73"/>
      <c r="K27" s="73"/>
      <c r="L27" s="73"/>
      <c r="M27" s="73"/>
    </row>
    <row r="28" spans="2:18" x14ac:dyDescent="0.25">
      <c r="C28" s="86"/>
      <c r="D28" s="87"/>
      <c r="E28" s="87"/>
      <c r="F28" s="88"/>
      <c r="G28" s="73"/>
      <c r="H28" s="73"/>
      <c r="I28" s="73"/>
      <c r="J28" s="73"/>
      <c r="K28" s="73"/>
      <c r="L28" s="73"/>
      <c r="M28" s="73"/>
    </row>
    <row r="29" spans="2:18" ht="13" thickBot="1" x14ac:dyDescent="0.3">
      <c r="C29" s="89"/>
      <c r="D29" s="90"/>
      <c r="E29" s="90"/>
      <c r="F29" s="91"/>
      <c r="G29" s="73"/>
      <c r="H29" s="73"/>
      <c r="I29" s="73"/>
      <c r="J29" s="73"/>
      <c r="K29" s="73"/>
      <c r="L29" s="73"/>
      <c r="M29" s="73"/>
    </row>
  </sheetData>
  <sheetProtection algorithmName="SHA-512" hashValue="dp9vZkYLI0RhIAOw+48kWsY74tw01dAWsaFCaC4ud9btzf3KObSx1yKUbvmpPJo95pk6hZmaoIUgl/26Bb3q5A==" saltValue="3dJgZmO5dTAGc3kxAZY/mw==" spinCount="100000" sheet="1" objects="1" scenarios="1" selectLockedCells="1" sort="0" pivotTables="0"/>
  <mergeCells count="17">
    <mergeCell ref="J7:K7"/>
    <mergeCell ref="M7:N7"/>
    <mergeCell ref="C27:F29"/>
    <mergeCell ref="C2:G2"/>
    <mergeCell ref="C25:J25"/>
    <mergeCell ref="K25:Q25"/>
    <mergeCell ref="C26:J26"/>
    <mergeCell ref="K26:Q26"/>
    <mergeCell ref="C21:J21"/>
    <mergeCell ref="C23:R23"/>
    <mergeCell ref="C22:L22"/>
    <mergeCell ref="D6:E6"/>
    <mergeCell ref="D7:E7"/>
    <mergeCell ref="G6:H6"/>
    <mergeCell ref="J6:K6"/>
    <mergeCell ref="M6:N6"/>
    <mergeCell ref="G7:H7"/>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U36"/>
  <sheetViews>
    <sheetView showGridLines="0" zoomScale="55" zoomScaleNormal="55" workbookViewId="0">
      <selection activeCell="A9" sqref="A9"/>
    </sheetView>
  </sheetViews>
  <sheetFormatPr baseColWidth="10" defaultColWidth="11.453125" defaultRowHeight="14" x14ac:dyDescent="0.35"/>
  <cols>
    <col min="1" max="1" width="13.1796875" style="95" customWidth="1"/>
    <col min="2" max="2" width="14.54296875" style="95" customWidth="1"/>
    <col min="3" max="16384" width="11.453125" style="95"/>
  </cols>
  <sheetData>
    <row r="1" spans="1:12" s="3" customFormat="1" x14ac:dyDescent="0.3"/>
    <row r="2" spans="1:12" s="3" customFormat="1" x14ac:dyDescent="0.3">
      <c r="C2" s="4" t="s">
        <v>157</v>
      </c>
      <c r="D2" s="4"/>
      <c r="E2" s="4"/>
      <c r="F2" s="4"/>
      <c r="G2" s="4"/>
      <c r="H2" s="4"/>
      <c r="I2" s="4"/>
      <c r="J2" s="4"/>
      <c r="K2" s="4"/>
      <c r="L2" s="4"/>
    </row>
    <row r="3" spans="1:12" s="3" customFormat="1" x14ac:dyDescent="0.3">
      <c r="A3" s="5"/>
      <c r="C3" s="6" t="s">
        <v>155</v>
      </c>
      <c r="H3" s="6"/>
    </row>
    <row r="4" spans="1:12" s="3" customFormat="1" x14ac:dyDescent="0.3">
      <c r="C4" s="1" t="s">
        <v>183</v>
      </c>
      <c r="H4" s="1"/>
    </row>
    <row r="5" spans="1:12" s="3" customFormat="1" ht="14.5" thickBot="1" x14ac:dyDescent="0.35">
      <c r="C5" s="1"/>
    </row>
    <row r="6" spans="1:12" ht="43.5" customHeight="1" thickBot="1" x14ac:dyDescent="0.4">
      <c r="A6" s="92" t="s">
        <v>163</v>
      </c>
      <c r="B6" s="93"/>
      <c r="C6" s="93"/>
      <c r="D6" s="94"/>
    </row>
    <row r="7" spans="1:12" ht="14.5" thickBot="1" x14ac:dyDescent="0.4">
      <c r="A7" s="96" t="s">
        <v>0</v>
      </c>
      <c r="B7" s="96" t="s">
        <v>78</v>
      </c>
      <c r="C7" s="97" t="s">
        <v>162</v>
      </c>
      <c r="D7" s="98" t="s">
        <v>161</v>
      </c>
      <c r="F7" s="92" t="s">
        <v>76</v>
      </c>
      <c r="G7" s="93"/>
      <c r="H7" s="94"/>
    </row>
    <row r="8" spans="1:12" ht="14.5" thickBot="1" x14ac:dyDescent="0.4">
      <c r="A8" s="99"/>
      <c r="B8" s="100">
        <v>1</v>
      </c>
      <c r="C8" s="101"/>
      <c r="D8" s="102"/>
      <c r="F8" s="27"/>
      <c r="G8" s="29"/>
      <c r="H8" s="30"/>
    </row>
    <row r="9" spans="1:12" ht="14.5" thickBot="1" x14ac:dyDescent="0.4">
      <c r="A9" s="99"/>
      <c r="B9" s="103">
        <v>2</v>
      </c>
      <c r="C9" s="28"/>
      <c r="D9" s="104"/>
      <c r="F9" s="92" t="s">
        <v>77</v>
      </c>
      <c r="G9" s="93"/>
      <c r="H9" s="94"/>
    </row>
    <row r="10" spans="1:12" ht="14.5" thickBot="1" x14ac:dyDescent="0.4">
      <c r="A10" s="99"/>
      <c r="B10" s="103">
        <v>3</v>
      </c>
      <c r="C10" s="28"/>
      <c r="D10" s="104"/>
      <c r="F10" s="27"/>
      <c r="G10" s="29"/>
      <c r="H10" s="30"/>
    </row>
    <row r="11" spans="1:12" x14ac:dyDescent="0.35">
      <c r="A11" s="99"/>
      <c r="B11" s="103">
        <v>4</v>
      </c>
      <c r="C11" s="28"/>
      <c r="D11" s="104"/>
    </row>
    <row r="12" spans="1:12" ht="14.25" customHeight="1" thickBot="1" x14ac:dyDescent="0.4">
      <c r="A12" s="99"/>
      <c r="B12" s="103">
        <v>5</v>
      </c>
      <c r="C12" s="28"/>
      <c r="D12" s="104"/>
    </row>
    <row r="13" spans="1:12" ht="14.5" thickBot="1" x14ac:dyDescent="0.4">
      <c r="A13" s="99"/>
      <c r="B13" s="103">
        <v>6</v>
      </c>
      <c r="C13" s="28"/>
      <c r="D13" s="104"/>
      <c r="F13" s="105" t="s">
        <v>96</v>
      </c>
      <c r="G13" s="106"/>
      <c r="H13" s="107"/>
    </row>
    <row r="14" spans="1:12" ht="14.5" thickBot="1" x14ac:dyDescent="0.4">
      <c r="A14" s="99"/>
      <c r="B14" s="103">
        <v>7</v>
      </c>
      <c r="C14" s="28"/>
      <c r="D14" s="104"/>
    </row>
    <row r="15" spans="1:12" ht="14.5" thickBot="1" x14ac:dyDescent="0.4">
      <c r="A15" s="99"/>
      <c r="B15" s="103">
        <v>8</v>
      </c>
      <c r="C15" s="28"/>
      <c r="D15" s="104"/>
      <c r="F15" s="92" t="s">
        <v>160</v>
      </c>
      <c r="G15" s="94"/>
    </row>
    <row r="16" spans="1:12" x14ac:dyDescent="0.35">
      <c r="A16" s="99"/>
      <c r="B16" s="103">
        <v>9</v>
      </c>
      <c r="C16" s="28"/>
      <c r="D16" s="104"/>
      <c r="F16" s="15"/>
      <c r="G16" s="16"/>
      <c r="H16" s="17"/>
    </row>
    <row r="17" spans="1:21" x14ac:dyDescent="0.35">
      <c r="A17" s="99"/>
      <c r="B17" s="103">
        <v>10</v>
      </c>
      <c r="C17" s="28"/>
      <c r="D17" s="104"/>
      <c r="F17" s="19"/>
      <c r="G17" s="20"/>
      <c r="H17" s="21"/>
    </row>
    <row r="18" spans="1:21" x14ac:dyDescent="0.35">
      <c r="A18" s="99"/>
      <c r="B18" s="103">
        <v>11</v>
      </c>
      <c r="C18" s="28"/>
      <c r="D18" s="104"/>
      <c r="F18" s="19"/>
      <c r="G18" s="20"/>
      <c r="H18" s="21"/>
    </row>
    <row r="19" spans="1:21" x14ac:dyDescent="0.35">
      <c r="A19" s="99"/>
      <c r="B19" s="103">
        <v>12</v>
      </c>
      <c r="C19" s="28"/>
      <c r="D19" s="104"/>
      <c r="F19" s="19"/>
      <c r="G19" s="20"/>
      <c r="H19" s="21"/>
    </row>
    <row r="20" spans="1:21" x14ac:dyDescent="0.35">
      <c r="A20" s="99"/>
      <c r="B20" s="103">
        <v>13</v>
      </c>
      <c r="C20" s="28"/>
      <c r="D20" s="104"/>
      <c r="F20" s="19"/>
      <c r="G20" s="20"/>
      <c r="H20" s="21"/>
      <c r="R20" s="95">
        <v>10</v>
      </c>
      <c r="S20" s="108">
        <v>2.2281</v>
      </c>
      <c r="T20" s="108">
        <f t="shared" ref="T20:T36" si="0">(-0.00004*R20*R20*R20)+(0.0028*R20*R20)-(0.0696*R20)+2.6837</f>
        <v>2.2277</v>
      </c>
      <c r="U20" s="95">
        <f t="shared" ref="U20:U36" si="1">S20-T20</f>
        <v>3.9999999999995595E-4</v>
      </c>
    </row>
    <row r="21" spans="1:21" ht="14.5" thickBot="1" x14ac:dyDescent="0.4">
      <c r="A21" s="99"/>
      <c r="B21" s="109">
        <v>14</v>
      </c>
      <c r="C21" s="110"/>
      <c r="D21" s="111"/>
      <c r="F21" s="19"/>
      <c r="G21" s="20"/>
      <c r="H21" s="21"/>
      <c r="R21" s="95">
        <v>11</v>
      </c>
      <c r="S21" s="108">
        <v>2.2010000000000001</v>
      </c>
      <c r="T21" s="108">
        <f t="shared" si="0"/>
        <v>2.2036600000000002</v>
      </c>
      <c r="U21" s="95">
        <f t="shared" si="1"/>
        <v>-2.6600000000001067E-3</v>
      </c>
    </row>
    <row r="22" spans="1:21" ht="14.5" thickBot="1" x14ac:dyDescent="0.4">
      <c r="B22" s="100" t="s">
        <v>79</v>
      </c>
      <c r="C22" s="112">
        <f>COUNT(C8:C21)</f>
        <v>0</v>
      </c>
      <c r="D22" s="112">
        <f>COUNT(D8:D21)</f>
        <v>0</v>
      </c>
      <c r="F22" s="22"/>
      <c r="G22" s="23"/>
      <c r="H22" s="24"/>
      <c r="R22" s="95">
        <v>12</v>
      </c>
      <c r="S22" s="108">
        <v>2.1787999999999998</v>
      </c>
      <c r="T22" s="108">
        <f t="shared" si="0"/>
        <v>2.1825799999999997</v>
      </c>
      <c r="U22" s="95">
        <f t="shared" si="1"/>
        <v>-3.7799999999998946E-3</v>
      </c>
    </row>
    <row r="23" spans="1:21" ht="14.5" thickBot="1" x14ac:dyDescent="0.4">
      <c r="B23" s="103" t="s">
        <v>7</v>
      </c>
      <c r="C23" s="113" t="e">
        <f>AVERAGE(C8:C21)</f>
        <v>#DIV/0!</v>
      </c>
      <c r="D23" s="113" t="e">
        <f>AVERAGE(D8:D21)</f>
        <v>#DIV/0!</v>
      </c>
      <c r="R23" s="95">
        <v>13</v>
      </c>
      <c r="S23" s="108">
        <v>2.1604000000000001</v>
      </c>
      <c r="T23" s="108">
        <f t="shared" si="0"/>
        <v>2.1642200000000003</v>
      </c>
      <c r="U23" s="95">
        <f t="shared" si="1"/>
        <v>-3.8200000000001566E-3</v>
      </c>
    </row>
    <row r="24" spans="1:21" ht="20" customHeight="1" thickBot="1" x14ac:dyDescent="0.4">
      <c r="B24" s="103" t="s">
        <v>80</v>
      </c>
      <c r="C24" s="114" t="e">
        <f>STDEV(C8:C21)</f>
        <v>#DIV/0!</v>
      </c>
      <c r="D24" s="114" t="e">
        <f>STDEV(D8:D21)</f>
        <v>#DIV/0!</v>
      </c>
      <c r="F24" s="115" t="s">
        <v>159</v>
      </c>
      <c r="G24" s="116"/>
      <c r="H24" s="117"/>
      <c r="R24" s="95">
        <v>14</v>
      </c>
      <c r="S24" s="108">
        <v>2.1448</v>
      </c>
      <c r="T24" s="108">
        <f t="shared" si="0"/>
        <v>2.1483400000000001</v>
      </c>
      <c r="U24" s="95">
        <f t="shared" si="1"/>
        <v>-3.5400000000000986E-3</v>
      </c>
    </row>
    <row r="25" spans="1:21" ht="20" customHeight="1" x14ac:dyDescent="0.35">
      <c r="B25" s="103" t="s">
        <v>81</v>
      </c>
      <c r="C25" s="118" t="e">
        <f>SQRT((((C22-1)*C24*C24)+((D22-1)*D24*D24))/C27)</f>
        <v>#DIV/0!</v>
      </c>
      <c r="D25" s="119"/>
      <c r="F25" s="120"/>
      <c r="G25" s="121"/>
      <c r="H25" s="122"/>
      <c r="R25" s="95">
        <v>15</v>
      </c>
      <c r="S25" s="108">
        <v>2.1315</v>
      </c>
      <c r="T25" s="108">
        <f t="shared" si="0"/>
        <v>2.1347</v>
      </c>
      <c r="U25" s="95">
        <f t="shared" si="1"/>
        <v>-3.2000000000000917E-3</v>
      </c>
    </row>
    <row r="26" spans="1:21" ht="20" customHeight="1" thickBot="1" x14ac:dyDescent="0.4">
      <c r="B26" s="103" t="s">
        <v>82</v>
      </c>
      <c r="C26" s="123" t="e">
        <f>ABS((C23-D23)/(C25*(SQRT((1/C22)+(1/D22)))))</f>
        <v>#DIV/0!</v>
      </c>
      <c r="D26" s="124"/>
      <c r="F26" s="120"/>
      <c r="G26" s="121"/>
      <c r="H26" s="122"/>
      <c r="R26" s="95">
        <v>16</v>
      </c>
      <c r="S26" s="108">
        <v>2.1198999999999999</v>
      </c>
      <c r="T26" s="108">
        <f t="shared" si="0"/>
        <v>2.1230600000000002</v>
      </c>
      <c r="U26" s="95">
        <f t="shared" si="1"/>
        <v>-3.1600000000002737E-3</v>
      </c>
    </row>
    <row r="27" spans="1:21" ht="20" customHeight="1" x14ac:dyDescent="0.35">
      <c r="B27" s="103" t="s">
        <v>83</v>
      </c>
      <c r="C27" s="125">
        <f>C22+D22-2</f>
        <v>-2</v>
      </c>
      <c r="D27" s="126"/>
      <c r="F27" s="120"/>
      <c r="G27" s="121"/>
      <c r="H27" s="122"/>
      <c r="R27" s="95">
        <v>17</v>
      </c>
      <c r="S27" s="108">
        <v>2.1097999999999999</v>
      </c>
      <c r="T27" s="108">
        <f t="shared" si="0"/>
        <v>2.1131799999999998</v>
      </c>
      <c r="U27" s="95">
        <f t="shared" si="1"/>
        <v>-3.3799999999999386E-3</v>
      </c>
    </row>
    <row r="28" spans="1:21" ht="20" customHeight="1" thickBot="1" x14ac:dyDescent="0.4">
      <c r="B28" s="103" t="s">
        <v>158</v>
      </c>
      <c r="C28" s="123">
        <f>(-0.00004*C27*C27*C27)+(0.0028*C27*C27)-(0.0696*C27)+2.6837</f>
        <v>2.8344200000000002</v>
      </c>
      <c r="D28" s="124"/>
      <c r="F28" s="127"/>
      <c r="G28" s="128"/>
      <c r="H28" s="129"/>
      <c r="R28" s="95">
        <v>18</v>
      </c>
      <c r="S28" s="108">
        <v>2.1009000000000002</v>
      </c>
      <c r="T28" s="108">
        <f t="shared" si="0"/>
        <v>2.1048200000000001</v>
      </c>
      <c r="U28" s="95">
        <f t="shared" si="1"/>
        <v>-3.9199999999999235E-3</v>
      </c>
    </row>
    <row r="29" spans="1:21" ht="42.5" thickBot="1" x14ac:dyDescent="0.4">
      <c r="B29" s="130" t="s">
        <v>84</v>
      </c>
      <c r="C29" s="131" t="e">
        <f>IF(C28&lt;C26, "SI", "NO")</f>
        <v>#DIV/0!</v>
      </c>
      <c r="D29" s="132"/>
      <c r="R29" s="95">
        <v>19</v>
      </c>
      <c r="S29" s="108">
        <v>2.093</v>
      </c>
      <c r="T29" s="108">
        <f t="shared" si="0"/>
        <v>2.0977399999999999</v>
      </c>
      <c r="U29" s="95">
        <f t="shared" si="1"/>
        <v>-4.7399999999999665E-3</v>
      </c>
    </row>
    <row r="30" spans="1:21" x14ac:dyDescent="0.35">
      <c r="R30" s="95">
        <v>20</v>
      </c>
      <c r="S30" s="108">
        <v>2.0859999999999999</v>
      </c>
      <c r="T30" s="108">
        <f t="shared" si="0"/>
        <v>2.0917000000000003</v>
      </c>
      <c r="U30" s="95">
        <f t="shared" si="1"/>
        <v>-5.7000000000004825E-3</v>
      </c>
    </row>
    <row r="31" spans="1:21" x14ac:dyDescent="0.35">
      <c r="R31" s="95">
        <v>21</v>
      </c>
      <c r="S31" s="108">
        <v>2.0796000000000001</v>
      </c>
      <c r="T31" s="108">
        <f t="shared" si="0"/>
        <v>2.0864600000000002</v>
      </c>
      <c r="U31" s="95">
        <f t="shared" si="1"/>
        <v>-6.8600000000000882E-3</v>
      </c>
    </row>
    <row r="32" spans="1:21" x14ac:dyDescent="0.35">
      <c r="R32" s="95">
        <v>22</v>
      </c>
      <c r="S32" s="108">
        <v>2.0739000000000001</v>
      </c>
      <c r="T32" s="108">
        <f t="shared" si="0"/>
        <v>2.0817800000000002</v>
      </c>
      <c r="U32" s="95">
        <f t="shared" si="1"/>
        <v>-7.8800000000001091E-3</v>
      </c>
    </row>
    <row r="33" spans="18:21" x14ac:dyDescent="0.35">
      <c r="R33" s="95">
        <v>23</v>
      </c>
      <c r="S33" s="108">
        <v>2.0687000000000002</v>
      </c>
      <c r="T33" s="108">
        <f t="shared" si="0"/>
        <v>2.07742</v>
      </c>
      <c r="U33" s="95">
        <f t="shared" si="1"/>
        <v>-8.719999999999839E-3</v>
      </c>
    </row>
    <row r="34" spans="18:21" x14ac:dyDescent="0.35">
      <c r="R34" s="95">
        <v>24</v>
      </c>
      <c r="S34" s="108">
        <v>2.0638999999999998</v>
      </c>
      <c r="T34" s="108">
        <f t="shared" si="0"/>
        <v>2.07314</v>
      </c>
      <c r="U34" s="95">
        <f t="shared" si="1"/>
        <v>-9.240000000000137E-3</v>
      </c>
    </row>
    <row r="35" spans="18:21" x14ac:dyDescent="0.35">
      <c r="R35" s="95">
        <v>25</v>
      </c>
      <c r="S35" s="108">
        <v>2.0594999999999999</v>
      </c>
      <c r="T35" s="108">
        <f t="shared" si="0"/>
        <v>2.0686999999999998</v>
      </c>
      <c r="U35" s="95">
        <f t="shared" si="1"/>
        <v>-9.1999999999998749E-3</v>
      </c>
    </row>
    <row r="36" spans="18:21" x14ac:dyDescent="0.35">
      <c r="R36" s="95">
        <v>26</v>
      </c>
      <c r="S36" s="108">
        <v>2.0554999999999999</v>
      </c>
      <c r="T36" s="108">
        <f t="shared" si="0"/>
        <v>2.06386</v>
      </c>
      <c r="U36" s="95">
        <f t="shared" si="1"/>
        <v>-8.3600000000001451E-3</v>
      </c>
    </row>
  </sheetData>
  <sheetProtection algorithmName="SHA-512" hashValue="SPHIoQ3P1lujJ95e+AmhC9t9M4lbXal1OAcCgeQIGgKqQq//yzFWKqW3eHH42irjLbfpsdhr/CpfdrVko1U6XQ==" saltValue="PCctjXRodfZL/lnYfpYzAA==" spinCount="100000" sheet="1" objects="1" scenarios="1" selectLockedCells="1"/>
  <mergeCells count="16">
    <mergeCell ref="C27:D27"/>
    <mergeCell ref="A6:D6"/>
    <mergeCell ref="C29:D29"/>
    <mergeCell ref="F8:H8"/>
    <mergeCell ref="F10:H10"/>
    <mergeCell ref="F24:H28"/>
    <mergeCell ref="F13:H13"/>
    <mergeCell ref="F16:H22"/>
    <mergeCell ref="F15:G15"/>
    <mergeCell ref="C28:D28"/>
    <mergeCell ref="C25:D25"/>
    <mergeCell ref="C2:G2"/>
    <mergeCell ref="H2:L2"/>
    <mergeCell ref="F7:H7"/>
    <mergeCell ref="F9:H9"/>
    <mergeCell ref="C26:D26"/>
  </mergeCells>
  <pageMargins left="0.7" right="0.7" top="0.75" bottom="0.75" header="0.3" footer="0.3"/>
  <pageSetup orientation="portrait"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34"/>
  <sheetViews>
    <sheetView showGridLines="0" zoomScale="55" zoomScaleNormal="55" workbookViewId="0">
      <selection activeCell="A8" sqref="A8"/>
    </sheetView>
  </sheetViews>
  <sheetFormatPr baseColWidth="10" defaultColWidth="11.453125" defaultRowHeight="14" x14ac:dyDescent="0.35"/>
  <cols>
    <col min="1" max="1" width="13.1796875" style="95" customWidth="1"/>
    <col min="2" max="2" width="18.90625" style="95" customWidth="1"/>
    <col min="3" max="4" width="11.54296875" style="95" bestFit="1" customWidth="1"/>
    <col min="5" max="17" width="11.453125" style="95"/>
    <col min="18" max="21" width="11.54296875" style="95" bestFit="1" customWidth="1"/>
    <col min="22" max="22" width="16.81640625" style="95" bestFit="1" customWidth="1"/>
    <col min="23" max="23" width="14.81640625" style="95" bestFit="1" customWidth="1"/>
    <col min="24" max="16384" width="11.453125" style="95"/>
  </cols>
  <sheetData>
    <row r="1" spans="1:20" s="3" customFormat="1" x14ac:dyDescent="0.3"/>
    <row r="2" spans="1:20" s="3" customFormat="1" x14ac:dyDescent="0.3">
      <c r="C2" s="4" t="s">
        <v>182</v>
      </c>
      <c r="D2" s="4"/>
      <c r="E2" s="4"/>
      <c r="F2" s="4"/>
      <c r="G2" s="4"/>
      <c r="H2" s="4"/>
      <c r="I2" s="4"/>
      <c r="J2" s="4"/>
      <c r="K2" s="4"/>
      <c r="L2" s="4"/>
    </row>
    <row r="3" spans="1:20" s="3" customFormat="1" x14ac:dyDescent="0.3">
      <c r="A3" s="5"/>
      <c r="C3" s="6" t="s">
        <v>155</v>
      </c>
    </row>
    <row r="4" spans="1:20" s="3" customFormat="1" x14ac:dyDescent="0.3">
      <c r="C4" s="1" t="s">
        <v>183</v>
      </c>
    </row>
    <row r="5" spans="1:20" s="3" customFormat="1" ht="14.5" thickBot="1" x14ac:dyDescent="0.35">
      <c r="C5" s="1"/>
    </row>
    <row r="6" spans="1:20" ht="43" customHeight="1" thickBot="1" x14ac:dyDescent="0.4">
      <c r="A6" s="92" t="s">
        <v>164</v>
      </c>
      <c r="B6" s="93"/>
      <c r="C6" s="93"/>
      <c r="D6" s="94"/>
    </row>
    <row r="7" spans="1:20" ht="21" customHeight="1" thickBot="1" x14ac:dyDescent="0.4">
      <c r="A7" s="96" t="s">
        <v>0</v>
      </c>
      <c r="B7" s="96" t="s">
        <v>78</v>
      </c>
      <c r="C7" s="97" t="s">
        <v>162</v>
      </c>
      <c r="D7" s="98" t="s">
        <v>161</v>
      </c>
      <c r="F7" s="92" t="s">
        <v>165</v>
      </c>
      <c r="G7" s="93"/>
      <c r="H7" s="94"/>
    </row>
    <row r="8" spans="1:20" ht="14.5" thickBot="1" x14ac:dyDescent="0.4">
      <c r="A8" s="99"/>
      <c r="B8" s="100">
        <v>1</v>
      </c>
      <c r="C8" s="101"/>
      <c r="D8" s="102"/>
      <c r="F8" s="27"/>
      <c r="G8" s="29"/>
      <c r="H8" s="30"/>
    </row>
    <row r="9" spans="1:20" ht="14.5" thickBot="1" x14ac:dyDescent="0.4">
      <c r="A9" s="99"/>
      <c r="B9" s="103">
        <v>2</v>
      </c>
      <c r="C9" s="28"/>
      <c r="D9" s="104"/>
      <c r="F9" s="92" t="s">
        <v>166</v>
      </c>
      <c r="G9" s="93"/>
      <c r="H9" s="94"/>
    </row>
    <row r="10" spans="1:20" ht="14.5" thickBot="1" x14ac:dyDescent="0.4">
      <c r="A10" s="99"/>
      <c r="B10" s="103">
        <v>3</v>
      </c>
      <c r="C10" s="28"/>
      <c r="D10" s="104"/>
      <c r="F10" s="27"/>
      <c r="G10" s="29"/>
      <c r="H10" s="30"/>
    </row>
    <row r="11" spans="1:20" x14ac:dyDescent="0.35">
      <c r="A11" s="99"/>
      <c r="B11" s="103">
        <v>4</v>
      </c>
      <c r="C11" s="28"/>
      <c r="D11" s="104"/>
    </row>
    <row r="12" spans="1:20" ht="14.5" thickBot="1" x14ac:dyDescent="0.4">
      <c r="A12" s="99"/>
      <c r="B12" s="103">
        <v>5</v>
      </c>
      <c r="C12" s="28"/>
      <c r="D12" s="104"/>
    </row>
    <row r="13" spans="1:20" ht="14.5" thickBot="1" x14ac:dyDescent="0.4">
      <c r="A13" s="99"/>
      <c r="B13" s="103">
        <v>6</v>
      </c>
      <c r="C13" s="28"/>
      <c r="D13" s="104"/>
      <c r="F13" s="105" t="s">
        <v>167</v>
      </c>
      <c r="G13" s="106"/>
      <c r="H13" s="107"/>
    </row>
    <row r="14" spans="1:20" ht="14.5" thickBot="1" x14ac:dyDescent="0.4">
      <c r="A14" s="99"/>
      <c r="B14" s="103">
        <v>7</v>
      </c>
      <c r="C14" s="28"/>
      <c r="D14" s="104"/>
      <c r="T14" s="108"/>
    </row>
    <row r="15" spans="1:20" ht="14.5" thickBot="1" x14ac:dyDescent="0.4">
      <c r="A15" s="99"/>
      <c r="B15" s="103">
        <v>8</v>
      </c>
      <c r="C15" s="28"/>
      <c r="D15" s="104"/>
      <c r="F15" s="92" t="s">
        <v>160</v>
      </c>
      <c r="G15" s="94"/>
      <c r="T15" s="108"/>
    </row>
    <row r="16" spans="1:20" x14ac:dyDescent="0.35">
      <c r="A16" s="99"/>
      <c r="B16" s="103">
        <v>9</v>
      </c>
      <c r="C16" s="28"/>
      <c r="D16" s="104"/>
      <c r="F16" s="15"/>
      <c r="G16" s="16"/>
      <c r="H16" s="17"/>
      <c r="T16" s="108"/>
    </row>
    <row r="17" spans="1:23" ht="14.5" thickBot="1" x14ac:dyDescent="0.4">
      <c r="A17" s="99"/>
      <c r="B17" s="103">
        <v>10</v>
      </c>
      <c r="C17" s="28"/>
      <c r="D17" s="104"/>
      <c r="F17" s="19"/>
      <c r="G17" s="20"/>
      <c r="H17" s="21"/>
      <c r="R17" s="95">
        <v>7</v>
      </c>
      <c r="S17" s="95">
        <v>3.4994999999999998</v>
      </c>
      <c r="T17" s="108">
        <f>(-0.0008*R17*R17*R17)+(0.0343*R17*R17)-(0.5138*R17)+5.6947</f>
        <v>3.5043999999999995</v>
      </c>
      <c r="U17" s="95">
        <f t="shared" ref="U17:U25" si="0">S17-T17</f>
        <v>-4.8999999999996824E-3</v>
      </c>
      <c r="V17" s="133">
        <f>T17+W$24</f>
        <v>3.4755666666666669</v>
      </c>
    </row>
    <row r="18" spans="1:23" x14ac:dyDescent="0.35">
      <c r="B18" s="100" t="s">
        <v>79</v>
      </c>
      <c r="C18" s="112">
        <f>COUNT(C8:C17)</f>
        <v>0</v>
      </c>
      <c r="D18" s="112">
        <f>COUNT(D8:D17)</f>
        <v>0</v>
      </c>
      <c r="F18" s="19"/>
      <c r="G18" s="20"/>
      <c r="H18" s="21"/>
      <c r="R18" s="95">
        <v>8</v>
      </c>
      <c r="S18" s="108">
        <v>3.3553999999999999</v>
      </c>
      <c r="T18" s="108">
        <f t="shared" ref="T18:T25" si="1">(-0.0008*R18*R18*R18)+(0.0343*R18*R18)-(0.5138*R18)+5.6947</f>
        <v>3.3698999999999995</v>
      </c>
      <c r="U18" s="95">
        <f t="shared" si="0"/>
        <v>-1.4499999999999513E-2</v>
      </c>
      <c r="V18" s="133">
        <f t="shared" ref="V18:V25" si="2">T18+W$24</f>
        <v>3.3410666666666669</v>
      </c>
    </row>
    <row r="19" spans="1:23" x14ac:dyDescent="0.35">
      <c r="B19" s="103" t="s">
        <v>7</v>
      </c>
      <c r="C19" s="134" t="e">
        <f>AVERAGE(C8:C17)</f>
        <v>#DIV/0!</v>
      </c>
      <c r="D19" s="134" t="e">
        <f>AVERAGE(D8:D17)</f>
        <v>#DIV/0!</v>
      </c>
      <c r="F19" s="19"/>
      <c r="G19" s="20"/>
      <c r="H19" s="21"/>
      <c r="R19" s="95">
        <v>9</v>
      </c>
      <c r="S19" s="108">
        <v>3.2498</v>
      </c>
      <c r="T19" s="108">
        <f t="shared" si="1"/>
        <v>3.2655999999999996</v>
      </c>
      <c r="U19" s="95">
        <f t="shared" si="0"/>
        <v>-1.5799999999999592E-2</v>
      </c>
      <c r="V19" s="133">
        <f t="shared" si="2"/>
        <v>3.236766666666667</v>
      </c>
    </row>
    <row r="20" spans="1:23" ht="14.5" thickBot="1" x14ac:dyDescent="0.4">
      <c r="B20" s="103" t="s">
        <v>80</v>
      </c>
      <c r="C20" s="135" t="e">
        <f>STDEV(C8:C17)</f>
        <v>#DIV/0!</v>
      </c>
      <c r="D20" s="135" t="e">
        <f>STDEV(D8:D17)</f>
        <v>#DIV/0!</v>
      </c>
      <c r="F20" s="19"/>
      <c r="G20" s="20"/>
      <c r="H20" s="21"/>
      <c r="R20" s="95">
        <v>10</v>
      </c>
      <c r="S20" s="108">
        <v>3.1692999999999998</v>
      </c>
      <c r="T20" s="108">
        <f t="shared" si="1"/>
        <v>3.1867000000000001</v>
      </c>
      <c r="U20" s="95">
        <f t="shared" si="0"/>
        <v>-1.7400000000000304E-2</v>
      </c>
      <c r="V20" s="133">
        <f t="shared" si="2"/>
        <v>3.1578666666666675</v>
      </c>
    </row>
    <row r="21" spans="1:23" x14ac:dyDescent="0.35">
      <c r="B21" s="103" t="s">
        <v>168</v>
      </c>
      <c r="C21" s="136" t="e">
        <f>POWER(((C20*C20)/C18)+((D20*D20)/D18), 2)</f>
        <v>#DIV/0!</v>
      </c>
      <c r="D21" s="137"/>
      <c r="F21" s="19"/>
      <c r="G21" s="20"/>
      <c r="H21" s="21"/>
      <c r="R21" s="95">
        <v>11</v>
      </c>
      <c r="S21" s="108">
        <v>3.1057999999999999</v>
      </c>
      <c r="T21" s="108">
        <f t="shared" si="1"/>
        <v>3.1283999999999992</v>
      </c>
      <c r="U21" s="95">
        <f t="shared" si="0"/>
        <v>-2.2599999999999287E-2</v>
      </c>
      <c r="V21" s="133">
        <f t="shared" si="2"/>
        <v>3.0995666666666666</v>
      </c>
    </row>
    <row r="22" spans="1:23" x14ac:dyDescent="0.35">
      <c r="B22" s="103" t="s">
        <v>169</v>
      </c>
      <c r="C22" s="136" t="e">
        <f>(((C20*C20*C20*C20)/(C18*C18*(C18-1))))</f>
        <v>#DIV/0!</v>
      </c>
      <c r="D22" s="137"/>
      <c r="F22" s="19"/>
      <c r="G22" s="20"/>
      <c r="H22" s="21"/>
      <c r="R22" s="95">
        <v>12</v>
      </c>
      <c r="S22" s="108">
        <v>3.0545</v>
      </c>
      <c r="T22" s="108">
        <f t="shared" si="1"/>
        <v>3.0858999999999992</v>
      </c>
      <c r="U22" s="95">
        <f t="shared" si="0"/>
        <v>-3.1399999999999206E-2</v>
      </c>
      <c r="V22" s="133">
        <f t="shared" si="2"/>
        <v>3.0570666666666666</v>
      </c>
    </row>
    <row r="23" spans="1:23" ht="14.5" thickBot="1" x14ac:dyDescent="0.4">
      <c r="B23" s="103" t="s">
        <v>170</v>
      </c>
      <c r="C23" s="136" t="e">
        <f>(((D20*D20*D20*D20)/(D18*D18*(D18-1))))</f>
        <v>#DIV/0!</v>
      </c>
      <c r="D23" s="137"/>
      <c r="F23" s="22"/>
      <c r="G23" s="23"/>
      <c r="H23" s="24"/>
      <c r="R23" s="95">
        <v>13</v>
      </c>
      <c r="S23" s="108">
        <v>3.0123000000000002</v>
      </c>
      <c r="T23" s="108">
        <f t="shared" si="1"/>
        <v>3.0543999999999993</v>
      </c>
      <c r="U23" s="95">
        <f t="shared" si="0"/>
        <v>-4.2099999999999138E-2</v>
      </c>
      <c r="V23" s="133">
        <f t="shared" si="2"/>
        <v>3.0255666666666667</v>
      </c>
    </row>
    <row r="24" spans="1:23" ht="14.5" thickBot="1" x14ac:dyDescent="0.4">
      <c r="B24" s="103" t="s">
        <v>82</v>
      </c>
      <c r="C24" s="123" t="e">
        <f>ABS((C19-D19)/(SQRT(((C20*C20)/C18)+((D20*D20)/D18))))</f>
        <v>#DIV/0!</v>
      </c>
      <c r="D24" s="124"/>
      <c r="R24" s="95">
        <v>14</v>
      </c>
      <c r="S24" s="108">
        <v>2.9767999999999999</v>
      </c>
      <c r="T24" s="108">
        <f t="shared" si="1"/>
        <v>3.0290999999999988</v>
      </c>
      <c r="U24" s="95">
        <f t="shared" si="0"/>
        <v>-5.2299999999998903E-2</v>
      </c>
      <c r="V24" s="133">
        <f t="shared" si="2"/>
        <v>3.0002666666666662</v>
      </c>
      <c r="W24" s="95">
        <f>AVERAGE(U17:U25)</f>
        <v>-2.8833333333332798E-2</v>
      </c>
    </row>
    <row r="25" spans="1:23" x14ac:dyDescent="0.35">
      <c r="B25" s="103" t="s">
        <v>171</v>
      </c>
      <c r="C25" s="138" t="e">
        <f>ROUND((C21/(C22+C23)), 0)</f>
        <v>#DIV/0!</v>
      </c>
      <c r="D25" s="139"/>
      <c r="R25" s="95">
        <v>15</v>
      </c>
      <c r="S25" s="108">
        <v>2.9466999999999999</v>
      </c>
      <c r="T25" s="108">
        <f t="shared" si="1"/>
        <v>3.0051999999999994</v>
      </c>
      <c r="U25" s="95">
        <f t="shared" si="0"/>
        <v>-5.8499999999999552E-2</v>
      </c>
      <c r="V25" s="133">
        <f t="shared" si="2"/>
        <v>2.9763666666666668</v>
      </c>
    </row>
    <row r="26" spans="1:23" ht="14.5" thickBot="1" x14ac:dyDescent="0.4">
      <c r="B26" s="103" t="s">
        <v>158</v>
      </c>
      <c r="C26" s="123" t="e">
        <f>((-0.0008*C25*C25*C25)+(0.0343*C25*C25)-(0.5138*C25)+5.6947)-0.02883333</f>
        <v>#DIV/0!</v>
      </c>
      <c r="D26" s="124"/>
      <c r="S26" s="108"/>
      <c r="T26" s="108"/>
    </row>
    <row r="27" spans="1:23" ht="64" customHeight="1" thickBot="1" x14ac:dyDescent="0.4">
      <c r="B27" s="130" t="s">
        <v>84</v>
      </c>
      <c r="C27" s="131" t="e">
        <f>IF(C26&lt;C24, "SI", "NO")</f>
        <v>#DIV/0!</v>
      </c>
      <c r="D27" s="132"/>
      <c r="F27" s="115" t="s">
        <v>172</v>
      </c>
      <c r="G27" s="116"/>
      <c r="H27" s="117"/>
      <c r="R27" s="95">
        <v>19</v>
      </c>
      <c r="S27" s="108"/>
      <c r="T27" s="108"/>
    </row>
    <row r="28" spans="1:23" x14ac:dyDescent="0.35">
      <c r="F28" s="120"/>
      <c r="G28" s="121"/>
      <c r="H28" s="122"/>
      <c r="R28" s="95">
        <v>20</v>
      </c>
      <c r="S28" s="108"/>
      <c r="T28" s="108"/>
    </row>
    <row r="29" spans="1:23" x14ac:dyDescent="0.35">
      <c r="F29" s="120"/>
      <c r="G29" s="121"/>
      <c r="H29" s="122"/>
      <c r="R29" s="95">
        <v>21</v>
      </c>
      <c r="S29" s="108"/>
      <c r="T29" s="108"/>
    </row>
    <row r="30" spans="1:23" x14ac:dyDescent="0.35">
      <c r="F30" s="120"/>
      <c r="G30" s="121"/>
      <c r="H30" s="122"/>
      <c r="R30" s="95">
        <v>22</v>
      </c>
      <c r="S30" s="108"/>
      <c r="T30" s="108"/>
    </row>
    <row r="31" spans="1:23" x14ac:dyDescent="0.35">
      <c r="F31" s="120"/>
      <c r="G31" s="121"/>
      <c r="H31" s="122"/>
      <c r="R31" s="95">
        <v>23</v>
      </c>
      <c r="S31" s="108"/>
      <c r="T31" s="108"/>
    </row>
    <row r="32" spans="1:23" x14ac:dyDescent="0.35">
      <c r="F32" s="120"/>
      <c r="G32" s="121"/>
      <c r="H32" s="122"/>
      <c r="R32" s="95">
        <v>24</v>
      </c>
      <c r="S32" s="108"/>
      <c r="T32" s="108"/>
    </row>
    <row r="33" spans="6:20" ht="14.5" thickBot="1" x14ac:dyDescent="0.4">
      <c r="F33" s="127"/>
      <c r="G33" s="128"/>
      <c r="H33" s="129"/>
      <c r="R33" s="95">
        <v>25</v>
      </c>
      <c r="S33" s="108"/>
      <c r="T33" s="108"/>
    </row>
    <row r="34" spans="6:20" x14ac:dyDescent="0.35">
      <c r="R34" s="95">
        <v>26</v>
      </c>
      <c r="S34" s="108"/>
      <c r="T34" s="108"/>
    </row>
  </sheetData>
  <sheetProtection algorithmName="SHA-512" hashValue="vJ1Wr2XNTqBVP9Gq5wtV0fnObuywVRoel7L2ffAgDhbDv8pP+sIe3dKaS7YsWDkQ+nbHCWuyKhqJ/S4hju7+Ww==" saltValue="kgtnAzwSLvkz/273J8IkQg==" spinCount="100000" sheet="1" objects="1" scenarios="1" selectLockedCells="1"/>
  <mergeCells count="17">
    <mergeCell ref="C24:D24"/>
    <mergeCell ref="C25:D25"/>
    <mergeCell ref="C26:D26"/>
    <mergeCell ref="C27:D27"/>
    <mergeCell ref="F27:H33"/>
    <mergeCell ref="F13:H13"/>
    <mergeCell ref="F15:G15"/>
    <mergeCell ref="F16:H23"/>
    <mergeCell ref="C21:D21"/>
    <mergeCell ref="C22:D22"/>
    <mergeCell ref="C23:D23"/>
    <mergeCell ref="F10:H10"/>
    <mergeCell ref="C2:L2"/>
    <mergeCell ref="A6:D6"/>
    <mergeCell ref="F7:H7"/>
    <mergeCell ref="F8:H8"/>
    <mergeCell ref="F9:H9"/>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33"/>
  <sheetViews>
    <sheetView showGridLines="0" zoomScale="55" zoomScaleNormal="55" workbookViewId="0">
      <selection activeCell="A8" sqref="A8"/>
    </sheetView>
  </sheetViews>
  <sheetFormatPr baseColWidth="10" defaultColWidth="11.453125" defaultRowHeight="14" x14ac:dyDescent="0.35"/>
  <cols>
    <col min="1" max="1" width="13.1796875" style="95" customWidth="1"/>
    <col min="2" max="2" width="19" style="95" customWidth="1"/>
    <col min="3" max="16384" width="11.453125" style="95"/>
  </cols>
  <sheetData>
    <row r="1" spans="1:13" s="3" customFormat="1" x14ac:dyDescent="0.3"/>
    <row r="2" spans="1:13" s="3" customFormat="1" x14ac:dyDescent="0.3">
      <c r="C2" s="4" t="s">
        <v>182</v>
      </c>
      <c r="D2" s="4"/>
      <c r="E2" s="4"/>
      <c r="F2" s="4"/>
      <c r="G2" s="4"/>
      <c r="H2" s="4"/>
      <c r="I2" s="4"/>
      <c r="J2" s="4"/>
      <c r="K2" s="4"/>
      <c r="L2" s="4"/>
      <c r="M2" s="4"/>
    </row>
    <row r="3" spans="1:13" s="3" customFormat="1" x14ac:dyDescent="0.3">
      <c r="A3" s="5"/>
      <c r="C3" s="6" t="s">
        <v>155</v>
      </c>
    </row>
    <row r="4" spans="1:13" s="3" customFormat="1" x14ac:dyDescent="0.3">
      <c r="C4" s="1" t="s">
        <v>183</v>
      </c>
    </row>
    <row r="5" spans="1:13" s="3" customFormat="1" ht="14.5" thickBot="1" x14ac:dyDescent="0.35">
      <c r="C5" s="1"/>
    </row>
    <row r="6" spans="1:13" ht="46" customHeight="1" thickBot="1" x14ac:dyDescent="0.4">
      <c r="A6" s="92" t="s">
        <v>173</v>
      </c>
      <c r="B6" s="93"/>
      <c r="C6" s="93"/>
      <c r="D6" s="94"/>
      <c r="E6" s="18"/>
    </row>
    <row r="7" spans="1:13" ht="14.5" thickBot="1" x14ac:dyDescent="0.4">
      <c r="A7" s="96" t="s">
        <v>0</v>
      </c>
      <c r="B7" s="96" t="s">
        <v>78</v>
      </c>
      <c r="C7" s="97" t="s">
        <v>162</v>
      </c>
      <c r="D7" s="98" t="s">
        <v>161</v>
      </c>
      <c r="E7" s="96" t="s">
        <v>174</v>
      </c>
      <c r="G7" s="140" t="s">
        <v>175</v>
      </c>
    </row>
    <row r="8" spans="1:13" ht="14.5" thickBot="1" x14ac:dyDescent="0.4">
      <c r="A8" s="99"/>
      <c r="B8" s="100">
        <v>1</v>
      </c>
      <c r="C8" s="101"/>
      <c r="D8" s="102"/>
      <c r="E8" s="112">
        <f>C8-D8</f>
        <v>0</v>
      </c>
      <c r="G8" s="27"/>
      <c r="H8" s="29"/>
      <c r="I8" s="30"/>
    </row>
    <row r="9" spans="1:13" ht="14.5" thickBot="1" x14ac:dyDescent="0.4">
      <c r="A9" s="99"/>
      <c r="B9" s="103">
        <v>2</v>
      </c>
      <c r="C9" s="28"/>
      <c r="D9" s="104"/>
      <c r="E9" s="113">
        <f>C9-D9</f>
        <v>0</v>
      </c>
      <c r="G9" s="140" t="s">
        <v>176</v>
      </c>
    </row>
    <row r="10" spans="1:13" ht="14.5" thickBot="1" x14ac:dyDescent="0.4">
      <c r="A10" s="99"/>
      <c r="B10" s="103">
        <v>3</v>
      </c>
      <c r="C10" s="28"/>
      <c r="D10" s="104"/>
      <c r="E10" s="113">
        <f t="shared" ref="E10:E17" si="0">C10-D10</f>
        <v>0</v>
      </c>
      <c r="G10" s="27"/>
      <c r="H10" s="29"/>
      <c r="I10" s="30"/>
    </row>
    <row r="11" spans="1:13" x14ac:dyDescent="0.35">
      <c r="A11" s="99"/>
      <c r="B11" s="103">
        <v>4</v>
      </c>
      <c r="C11" s="28"/>
      <c r="D11" s="104"/>
      <c r="E11" s="113">
        <f t="shared" si="0"/>
        <v>0</v>
      </c>
    </row>
    <row r="12" spans="1:13" ht="14.5" thickBot="1" x14ac:dyDescent="0.4">
      <c r="A12" s="99"/>
      <c r="B12" s="103">
        <v>5</v>
      </c>
      <c r="C12" s="28"/>
      <c r="D12" s="104"/>
      <c r="E12" s="113">
        <f t="shared" si="0"/>
        <v>0</v>
      </c>
    </row>
    <row r="13" spans="1:13" ht="14.5" thickBot="1" x14ac:dyDescent="0.4">
      <c r="A13" s="99"/>
      <c r="B13" s="103">
        <v>6</v>
      </c>
      <c r="C13" s="28"/>
      <c r="D13" s="104"/>
      <c r="E13" s="113">
        <f t="shared" si="0"/>
        <v>0</v>
      </c>
      <c r="G13" s="141" t="s">
        <v>177</v>
      </c>
      <c r="H13" s="106"/>
      <c r="I13" s="107"/>
    </row>
    <row r="14" spans="1:13" x14ac:dyDescent="0.35">
      <c r="A14" s="99"/>
      <c r="B14" s="103">
        <v>7</v>
      </c>
      <c r="C14" s="28"/>
      <c r="D14" s="104"/>
      <c r="E14" s="113">
        <f t="shared" si="0"/>
        <v>0</v>
      </c>
      <c r="G14" s="142"/>
      <c r="H14" s="142"/>
      <c r="I14" s="142"/>
    </row>
    <row r="15" spans="1:13" ht="14.5" thickBot="1" x14ac:dyDescent="0.4">
      <c r="A15" s="99"/>
      <c r="B15" s="103">
        <v>8</v>
      </c>
      <c r="C15" s="28"/>
      <c r="D15" s="104"/>
      <c r="E15" s="113">
        <f t="shared" si="0"/>
        <v>0</v>
      </c>
      <c r="G15" s="142"/>
      <c r="H15" s="142"/>
      <c r="I15" s="142"/>
    </row>
    <row r="16" spans="1:13" ht="14.5" thickBot="1" x14ac:dyDescent="0.4">
      <c r="A16" s="99"/>
      <c r="B16" s="103">
        <v>9</v>
      </c>
      <c r="C16" s="28"/>
      <c r="D16" s="104"/>
      <c r="E16" s="113">
        <f t="shared" si="0"/>
        <v>0</v>
      </c>
      <c r="G16" s="92" t="s">
        <v>160</v>
      </c>
      <c r="H16" s="94"/>
      <c r="I16" s="143"/>
    </row>
    <row r="17" spans="1:22" ht="14.5" thickBot="1" x14ac:dyDescent="0.4">
      <c r="A17" s="99"/>
      <c r="B17" s="103">
        <v>10</v>
      </c>
      <c r="C17" s="28"/>
      <c r="D17" s="104"/>
      <c r="E17" s="144">
        <f t="shared" si="0"/>
        <v>0</v>
      </c>
      <c r="G17" s="15"/>
      <c r="H17" s="16"/>
      <c r="I17" s="17"/>
    </row>
    <row r="18" spans="1:22" x14ac:dyDescent="0.35">
      <c r="B18" s="100" t="s">
        <v>79</v>
      </c>
      <c r="C18" s="112">
        <f>COUNT(C8:C17)</f>
        <v>0</v>
      </c>
      <c r="D18" s="112">
        <f>COUNT(D8:D17)</f>
        <v>0</v>
      </c>
      <c r="E18" s="7"/>
      <c r="G18" s="19"/>
      <c r="H18" s="20"/>
      <c r="I18" s="21"/>
      <c r="S18" s="95">
        <v>12</v>
      </c>
      <c r="T18" s="108">
        <v>2.1787999999999998</v>
      </c>
      <c r="U18" s="108">
        <f t="shared" ref="U18:U33" si="1">(-0.00004*S18*S18*S18)+(0.0028*S18*S18)-(0.0696*S18)+2.6837</f>
        <v>2.1825799999999997</v>
      </c>
      <c r="V18" s="95">
        <f t="shared" ref="V18:V33" si="2">T18-U18</f>
        <v>-3.7799999999998946E-3</v>
      </c>
    </row>
    <row r="19" spans="1:22" x14ac:dyDescent="0.35">
      <c r="B19" s="103" t="s">
        <v>7</v>
      </c>
      <c r="C19" s="113" t="e">
        <f>AVERAGE(C8:C17)</f>
        <v>#DIV/0!</v>
      </c>
      <c r="D19" s="113" t="e">
        <f>AVERAGE(D8:D17)</f>
        <v>#DIV/0!</v>
      </c>
      <c r="E19" s="7"/>
      <c r="G19" s="19"/>
      <c r="H19" s="20"/>
      <c r="I19" s="21"/>
      <c r="S19" s="95">
        <v>13</v>
      </c>
      <c r="T19" s="108">
        <v>2.1604000000000001</v>
      </c>
      <c r="U19" s="108">
        <f t="shared" si="1"/>
        <v>2.1642200000000003</v>
      </c>
      <c r="V19" s="95">
        <f t="shared" si="2"/>
        <v>-3.8200000000001566E-3</v>
      </c>
    </row>
    <row r="20" spans="1:22" ht="14.5" thickBot="1" x14ac:dyDescent="0.4">
      <c r="B20" s="103" t="s">
        <v>80</v>
      </c>
      <c r="C20" s="114" t="e">
        <f>STDEV(C8:C17)</f>
        <v>#DIV/0!</v>
      </c>
      <c r="D20" s="114" t="e">
        <f>STDEV(D8:D17)</f>
        <v>#DIV/0!</v>
      </c>
      <c r="E20" s="145"/>
      <c r="G20" s="19"/>
      <c r="H20" s="20"/>
      <c r="I20" s="21"/>
      <c r="S20" s="95">
        <v>14</v>
      </c>
      <c r="T20" s="108">
        <v>2.1448</v>
      </c>
      <c r="U20" s="108">
        <f t="shared" si="1"/>
        <v>2.1483400000000001</v>
      </c>
      <c r="V20" s="95">
        <f t="shared" si="2"/>
        <v>-3.5400000000000986E-3</v>
      </c>
    </row>
    <row r="21" spans="1:22" x14ac:dyDescent="0.35">
      <c r="B21" s="103" t="s">
        <v>178</v>
      </c>
      <c r="C21" s="146">
        <f>AVERAGE(E8:E17)</f>
        <v>0</v>
      </c>
      <c r="D21" s="147"/>
      <c r="E21" s="148"/>
      <c r="G21" s="19"/>
      <c r="H21" s="20"/>
      <c r="I21" s="21"/>
      <c r="S21" s="95">
        <v>15</v>
      </c>
      <c r="T21" s="108">
        <v>2.1315</v>
      </c>
      <c r="U21" s="108">
        <f t="shared" si="1"/>
        <v>2.1347</v>
      </c>
      <c r="V21" s="95">
        <f t="shared" si="2"/>
        <v>-3.2000000000000917E-3</v>
      </c>
    </row>
    <row r="22" spans="1:22" x14ac:dyDescent="0.35">
      <c r="B22" s="103" t="s">
        <v>179</v>
      </c>
      <c r="C22" s="149">
        <f>STDEV(E8:E17)</f>
        <v>0</v>
      </c>
      <c r="D22" s="150"/>
      <c r="E22" s="148"/>
      <c r="G22" s="19"/>
      <c r="H22" s="20"/>
      <c r="I22" s="21"/>
      <c r="T22" s="108"/>
      <c r="U22" s="108"/>
    </row>
    <row r="23" spans="1:22" ht="14.5" thickBot="1" x14ac:dyDescent="0.4">
      <c r="B23" s="103" t="s">
        <v>82</v>
      </c>
      <c r="C23" s="123" t="e">
        <f>ABS((C21*(SQRT(C18)))/C22)</f>
        <v>#DIV/0!</v>
      </c>
      <c r="D23" s="124"/>
      <c r="E23" s="148"/>
      <c r="G23" s="19"/>
      <c r="H23" s="20"/>
      <c r="I23" s="21"/>
      <c r="S23" s="95">
        <v>16</v>
      </c>
      <c r="T23" s="108">
        <v>2.1198999999999999</v>
      </c>
      <c r="U23" s="108">
        <f t="shared" si="1"/>
        <v>2.1230600000000002</v>
      </c>
      <c r="V23" s="95">
        <f t="shared" si="2"/>
        <v>-3.1600000000002737E-3</v>
      </c>
    </row>
    <row r="24" spans="1:22" ht="14.5" thickBot="1" x14ac:dyDescent="0.4">
      <c r="B24" s="103" t="s">
        <v>180</v>
      </c>
      <c r="C24" s="125">
        <f>C18-1</f>
        <v>-1</v>
      </c>
      <c r="D24" s="126"/>
      <c r="E24" s="7"/>
      <c r="G24" s="22"/>
      <c r="H24" s="23"/>
      <c r="I24" s="24"/>
      <c r="S24" s="95">
        <v>17</v>
      </c>
      <c r="T24" s="108">
        <v>2.1097999999999999</v>
      </c>
      <c r="U24" s="108">
        <f t="shared" si="1"/>
        <v>2.1131799999999998</v>
      </c>
      <c r="V24" s="95">
        <f t="shared" si="2"/>
        <v>-3.3799999999999386E-3</v>
      </c>
    </row>
    <row r="25" spans="1:22" ht="14.5" thickBot="1" x14ac:dyDescent="0.4">
      <c r="B25" s="103" t="s">
        <v>158</v>
      </c>
      <c r="C25" s="123">
        <f>(-0.00004*C24*C24*C24)+(0.0028*C24*C24)-(0.0696*C24)+2.6837</f>
        <v>2.7561399999999998</v>
      </c>
      <c r="D25" s="124"/>
      <c r="E25" s="148"/>
      <c r="S25" s="95">
        <v>18</v>
      </c>
      <c r="T25" s="108">
        <v>2.1009000000000002</v>
      </c>
      <c r="U25" s="108">
        <f t="shared" si="1"/>
        <v>2.1048200000000001</v>
      </c>
      <c r="V25" s="95">
        <f t="shared" si="2"/>
        <v>-3.9199999999999235E-3</v>
      </c>
    </row>
    <row r="26" spans="1:22" ht="64" customHeight="1" thickBot="1" x14ac:dyDescent="0.4">
      <c r="B26" s="130" t="s">
        <v>84</v>
      </c>
      <c r="C26" s="131" t="e">
        <f>IF(C25&lt;C23, "SI", "NO")</f>
        <v>#DIV/0!</v>
      </c>
      <c r="D26" s="132"/>
      <c r="E26" s="151"/>
      <c r="G26" s="115" t="s">
        <v>181</v>
      </c>
      <c r="H26" s="116"/>
      <c r="I26" s="117"/>
      <c r="S26" s="95">
        <v>19</v>
      </c>
      <c r="T26" s="108">
        <v>2.093</v>
      </c>
      <c r="U26" s="108">
        <f t="shared" si="1"/>
        <v>2.0977399999999999</v>
      </c>
      <c r="V26" s="95">
        <f t="shared" si="2"/>
        <v>-4.7399999999999665E-3</v>
      </c>
    </row>
    <row r="27" spans="1:22" x14ac:dyDescent="0.35">
      <c r="G27" s="120"/>
      <c r="H27" s="121"/>
      <c r="I27" s="122"/>
      <c r="S27" s="95">
        <v>20</v>
      </c>
      <c r="T27" s="108">
        <v>2.0859999999999999</v>
      </c>
      <c r="U27" s="108">
        <f t="shared" si="1"/>
        <v>2.0917000000000003</v>
      </c>
      <c r="V27" s="95">
        <f t="shared" si="2"/>
        <v>-5.7000000000004825E-3</v>
      </c>
    </row>
    <row r="28" spans="1:22" x14ac:dyDescent="0.35">
      <c r="G28" s="120"/>
      <c r="H28" s="121"/>
      <c r="I28" s="122"/>
      <c r="S28" s="95">
        <v>21</v>
      </c>
      <c r="T28" s="108">
        <v>2.0796000000000001</v>
      </c>
      <c r="U28" s="108">
        <f t="shared" si="1"/>
        <v>2.0864600000000002</v>
      </c>
      <c r="V28" s="95">
        <f t="shared" si="2"/>
        <v>-6.8600000000000882E-3</v>
      </c>
    </row>
    <row r="29" spans="1:22" x14ac:dyDescent="0.35">
      <c r="G29" s="120"/>
      <c r="H29" s="121"/>
      <c r="I29" s="122"/>
      <c r="S29" s="95">
        <v>22</v>
      </c>
      <c r="T29" s="108">
        <v>2.0739000000000001</v>
      </c>
      <c r="U29" s="108">
        <f t="shared" si="1"/>
        <v>2.0817800000000002</v>
      </c>
      <c r="V29" s="95">
        <f t="shared" si="2"/>
        <v>-7.8800000000001091E-3</v>
      </c>
    </row>
    <row r="30" spans="1:22" x14ac:dyDescent="0.35">
      <c r="G30" s="120"/>
      <c r="H30" s="121"/>
      <c r="I30" s="122"/>
      <c r="S30" s="95">
        <v>23</v>
      </c>
      <c r="T30" s="108">
        <v>2.0687000000000002</v>
      </c>
      <c r="U30" s="108">
        <f t="shared" si="1"/>
        <v>2.07742</v>
      </c>
      <c r="V30" s="95">
        <f t="shared" si="2"/>
        <v>-8.719999999999839E-3</v>
      </c>
    </row>
    <row r="31" spans="1:22" ht="14.5" thickBot="1" x14ac:dyDescent="0.4">
      <c r="G31" s="127"/>
      <c r="H31" s="128"/>
      <c r="I31" s="129"/>
      <c r="S31" s="95">
        <v>24</v>
      </c>
      <c r="T31" s="108">
        <v>2.0638999999999998</v>
      </c>
      <c r="U31" s="108">
        <f t="shared" si="1"/>
        <v>2.07314</v>
      </c>
      <c r="V31" s="95">
        <f t="shared" si="2"/>
        <v>-9.240000000000137E-3</v>
      </c>
    </row>
    <row r="32" spans="1:22" x14ac:dyDescent="0.35">
      <c r="S32" s="95">
        <v>25</v>
      </c>
      <c r="T32" s="108">
        <v>2.0594999999999999</v>
      </c>
      <c r="U32" s="108">
        <f t="shared" si="1"/>
        <v>2.0686999999999998</v>
      </c>
      <c r="V32" s="95">
        <f t="shared" si="2"/>
        <v>-9.1999999999998749E-3</v>
      </c>
    </row>
    <row r="33" spans="19:22" x14ac:dyDescent="0.35">
      <c r="S33" s="95">
        <v>26</v>
      </c>
      <c r="T33" s="108">
        <v>2.0554999999999999</v>
      </c>
      <c r="U33" s="108">
        <f t="shared" si="1"/>
        <v>2.06386</v>
      </c>
      <c r="V33" s="95">
        <f t="shared" si="2"/>
        <v>-8.3600000000001451E-3</v>
      </c>
    </row>
  </sheetData>
  <sheetProtection algorithmName="SHA-512" hashValue="J6G9U7qkrUCk4cqqwpaoh8qTLVMmZSeDOBws/iCh8dRrT7wUEDOS/xVNF5XdzUiCmcoSdypbScz758fss1u5+Q==" saltValue="OEgGZngHBEoCuF4fQbgtKw==" spinCount="100000" sheet="1" objects="1" scenarios="1" selectLockedCells="1"/>
  <mergeCells count="14">
    <mergeCell ref="C26:D26"/>
    <mergeCell ref="G26:I31"/>
    <mergeCell ref="G17:I24"/>
    <mergeCell ref="C21:D21"/>
    <mergeCell ref="C22:D22"/>
    <mergeCell ref="C23:D23"/>
    <mergeCell ref="C24:D24"/>
    <mergeCell ref="C25:D25"/>
    <mergeCell ref="G16:H16"/>
    <mergeCell ref="C2:M2"/>
    <mergeCell ref="A6:D6"/>
    <mergeCell ref="G8:I8"/>
    <mergeCell ref="G10:I10"/>
    <mergeCell ref="G13:I13"/>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F20"/>
  <sheetViews>
    <sheetView showGridLines="0" workbookViewId="0">
      <selection activeCell="C7" sqref="C7"/>
    </sheetView>
  </sheetViews>
  <sheetFormatPr baseColWidth="10" defaultColWidth="11.453125" defaultRowHeight="14" x14ac:dyDescent="0.3"/>
  <cols>
    <col min="1" max="1" width="21.7265625" style="3" customWidth="1"/>
    <col min="2" max="2" width="15.81640625" style="3" bestFit="1" customWidth="1"/>
    <col min="3" max="3" width="11" style="3" customWidth="1"/>
    <col min="4" max="4" width="18.7265625" style="3" customWidth="1"/>
    <col min="5" max="16384" width="11.453125" style="3"/>
  </cols>
  <sheetData>
    <row r="2" spans="1:6" x14ac:dyDescent="0.3">
      <c r="B2" s="152" t="s">
        <v>157</v>
      </c>
      <c r="C2" s="152"/>
      <c r="D2" s="152"/>
      <c r="E2" s="152"/>
    </row>
    <row r="3" spans="1:6" x14ac:dyDescent="0.3">
      <c r="A3" s="5"/>
      <c r="B3" s="6" t="s">
        <v>155</v>
      </c>
    </row>
    <row r="4" spans="1:6" x14ac:dyDescent="0.3">
      <c r="B4" s="1" t="s">
        <v>183</v>
      </c>
    </row>
    <row r="5" spans="1:6" s="73" customFormat="1" ht="14.5" thickBot="1" x14ac:dyDescent="0.35">
      <c r="C5" s="1"/>
      <c r="D5" s="3"/>
      <c r="E5" s="3"/>
      <c r="F5" s="3"/>
    </row>
    <row r="6" spans="1:6" ht="14.5" thickBot="1" x14ac:dyDescent="0.35">
      <c r="D6" s="153" t="s">
        <v>117</v>
      </c>
    </row>
    <row r="7" spans="1:6" ht="16" thickBot="1" x14ac:dyDescent="0.4">
      <c r="B7" s="154" t="s">
        <v>58</v>
      </c>
      <c r="C7" s="155"/>
      <c r="D7" s="155"/>
      <c r="E7" s="156"/>
    </row>
    <row r="8" spans="1:6" ht="16" thickBot="1" x14ac:dyDescent="0.4">
      <c r="A8" s="157" t="s">
        <v>72</v>
      </c>
      <c r="B8" s="158" t="s">
        <v>0</v>
      </c>
      <c r="C8" s="159" t="s">
        <v>10</v>
      </c>
      <c r="D8" s="160" t="s">
        <v>75</v>
      </c>
      <c r="E8" s="156"/>
    </row>
    <row r="9" spans="1:6" ht="15.5" x14ac:dyDescent="0.35">
      <c r="A9" s="161"/>
      <c r="B9" s="162"/>
      <c r="C9" s="163">
        <v>1</v>
      </c>
      <c r="D9" s="164"/>
      <c r="E9" s="156"/>
    </row>
    <row r="10" spans="1:6" ht="15.5" x14ac:dyDescent="0.35">
      <c r="A10" s="161"/>
      <c r="B10" s="162"/>
      <c r="C10" s="165">
        <v>2</v>
      </c>
      <c r="D10" s="166"/>
      <c r="E10" s="156"/>
    </row>
    <row r="11" spans="1:6" ht="15.5" x14ac:dyDescent="0.35">
      <c r="A11" s="161"/>
      <c r="B11" s="162"/>
      <c r="C11" s="165">
        <v>3</v>
      </c>
      <c r="D11" s="166"/>
      <c r="E11" s="156"/>
    </row>
    <row r="12" spans="1:6" ht="16" thickBot="1" x14ac:dyDescent="0.4">
      <c r="A12" s="161"/>
      <c r="B12" s="162"/>
      <c r="C12" s="165">
        <v>4</v>
      </c>
      <c r="D12" s="166"/>
      <c r="E12" s="156"/>
    </row>
    <row r="13" spans="1:6" ht="16" thickBot="1" x14ac:dyDescent="0.4">
      <c r="B13" s="73"/>
      <c r="C13" s="167" t="s">
        <v>7</v>
      </c>
      <c r="D13" s="168" t="e">
        <f>AVERAGE(D9:D12)</f>
        <v>#DIV/0!</v>
      </c>
      <c r="E13" s="156"/>
    </row>
    <row r="14" spans="1:6" ht="15.5" x14ac:dyDescent="0.35">
      <c r="B14" s="73"/>
      <c r="C14" s="165" t="s">
        <v>11</v>
      </c>
      <c r="D14" s="169" t="e">
        <f>STDEV(D9:D12)</f>
        <v>#DIV/0!</v>
      </c>
      <c r="E14" s="156"/>
    </row>
    <row r="15" spans="1:6" ht="15.5" x14ac:dyDescent="0.35">
      <c r="B15" s="73"/>
      <c r="C15" s="165" t="s">
        <v>12</v>
      </c>
      <c r="D15" s="169" t="e">
        <f t="shared" ref="D15" si="0">(D14/D13)*100</f>
        <v>#DIV/0!</v>
      </c>
      <c r="E15" s="156"/>
    </row>
    <row r="16" spans="1:6" ht="15.5" x14ac:dyDescent="0.35">
      <c r="B16" s="73"/>
      <c r="C16" s="165" t="s">
        <v>14</v>
      </c>
      <c r="D16" s="170">
        <f>COUNT(D9:D12)</f>
        <v>0</v>
      </c>
      <c r="E16" s="156"/>
    </row>
    <row r="17" spans="2:5" ht="15.5" x14ac:dyDescent="0.35">
      <c r="B17" s="73"/>
      <c r="C17" s="165" t="s">
        <v>15</v>
      </c>
      <c r="D17" s="170">
        <f>MIN(D9:D12)</f>
        <v>0</v>
      </c>
      <c r="E17" s="156"/>
    </row>
    <row r="18" spans="2:5" ht="15.5" x14ac:dyDescent="0.35">
      <c r="B18" s="73"/>
      <c r="C18" s="165" t="s">
        <v>16</v>
      </c>
      <c r="D18" s="170">
        <f>MAX(D9:D12)</f>
        <v>0</v>
      </c>
      <c r="E18" s="156"/>
    </row>
    <row r="19" spans="2:5" ht="15.5" x14ac:dyDescent="0.35">
      <c r="B19" s="73"/>
      <c r="C19" s="165" t="s">
        <v>17</v>
      </c>
      <c r="D19" s="170">
        <f t="shared" ref="D19" si="1">D18-D17</f>
        <v>0</v>
      </c>
      <c r="E19" s="156"/>
    </row>
    <row r="20" spans="2:5" ht="16" thickBot="1" x14ac:dyDescent="0.4">
      <c r="B20" s="73"/>
      <c r="C20" s="171" t="s">
        <v>19</v>
      </c>
      <c r="D20" s="172">
        <f>D16-1</f>
        <v>-1</v>
      </c>
      <c r="E20" s="156"/>
    </row>
  </sheetData>
  <sheetProtection algorithmName="SHA-512" hashValue="VUIH8nzC7qKLt5e51JZ+VYqmSkNg4TGGn/uRSR9HwIhfNBaO18SD9EUeBclePSi0mOQj88iXmnt6HlpQdA6PRQ==" saltValue="PGN93fdw/o+77C/LZ+u6QA==" spinCount="100000" sheet="1" objects="1" scenarios="1" selectLockedCells="1"/>
  <pageMargins left="0.7" right="0.7" top="0.75" bottom="0.75" header="0.3" footer="0.3"/>
  <pageSetup orientation="portrait"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S35"/>
  <sheetViews>
    <sheetView showGridLines="0" workbookViewId="0">
      <selection activeCell="C7" sqref="C7"/>
    </sheetView>
  </sheetViews>
  <sheetFormatPr baseColWidth="10" defaultColWidth="11.453125" defaultRowHeight="14" x14ac:dyDescent="0.3"/>
  <cols>
    <col min="1" max="1" width="21.7265625" style="5" customWidth="1"/>
    <col min="2" max="2" width="15.81640625" style="5" bestFit="1" customWidth="1"/>
    <col min="3" max="3" width="11" style="5" customWidth="1"/>
    <col min="4" max="4" width="18.7265625" style="5" customWidth="1"/>
    <col min="5" max="7" width="11.453125" style="5"/>
    <col min="8" max="8" width="18.54296875" style="5" bestFit="1" customWidth="1"/>
    <col min="9" max="16384" width="11.453125" style="5"/>
  </cols>
  <sheetData>
    <row r="1" spans="1:19" s="3" customFormat="1" x14ac:dyDescent="0.3"/>
    <row r="2" spans="1:19" s="3" customFormat="1" x14ac:dyDescent="0.3">
      <c r="B2" s="152" t="s">
        <v>157</v>
      </c>
      <c r="C2" s="152"/>
      <c r="D2" s="152"/>
      <c r="E2" s="152"/>
    </row>
    <row r="3" spans="1:19" s="3" customFormat="1" x14ac:dyDescent="0.3">
      <c r="B3" s="6" t="s">
        <v>155</v>
      </c>
    </row>
    <row r="4" spans="1:19" s="3" customFormat="1" x14ac:dyDescent="0.3">
      <c r="B4" s="1" t="s">
        <v>183</v>
      </c>
    </row>
    <row r="5" spans="1:19" s="173" customFormat="1" ht="14.5" thickBot="1" x14ac:dyDescent="0.35">
      <c r="C5" s="2"/>
      <c r="D5" s="5"/>
      <c r="E5" s="5"/>
      <c r="F5" s="5"/>
    </row>
    <row r="6" spans="1:19" ht="14.5" thickBot="1" x14ac:dyDescent="0.35">
      <c r="D6" s="174" t="s">
        <v>117</v>
      </c>
    </row>
    <row r="7" spans="1:19" ht="16" thickBot="1" x14ac:dyDescent="0.4">
      <c r="B7" s="175" t="s">
        <v>58</v>
      </c>
      <c r="C7" s="155"/>
      <c r="D7" s="155"/>
      <c r="E7" s="176"/>
      <c r="F7" s="177" t="s">
        <v>21</v>
      </c>
      <c r="G7" s="178"/>
      <c r="H7" s="179"/>
    </row>
    <row r="8" spans="1:19" ht="16" thickBot="1" x14ac:dyDescent="0.4">
      <c r="A8" s="180" t="s">
        <v>72</v>
      </c>
      <c r="B8" s="181" t="s">
        <v>0</v>
      </c>
      <c r="C8" s="182" t="s">
        <v>10</v>
      </c>
      <c r="D8" s="183" t="s">
        <v>20</v>
      </c>
      <c r="E8" s="176"/>
      <c r="F8" s="184" t="s">
        <v>22</v>
      </c>
      <c r="G8" s="184" t="s">
        <v>23</v>
      </c>
      <c r="H8" s="185" t="s">
        <v>24</v>
      </c>
    </row>
    <row r="9" spans="1:19" ht="15.5" x14ac:dyDescent="0.35">
      <c r="A9" s="161"/>
      <c r="B9" s="186"/>
      <c r="C9" s="187">
        <v>1</v>
      </c>
      <c r="D9" s="164"/>
      <c r="E9" s="176"/>
      <c r="F9" s="188">
        <f t="shared" ref="F9:F18" si="0">D9</f>
        <v>0</v>
      </c>
      <c r="G9" s="189" t="e">
        <f>(D$19-F9)/D$20</f>
        <v>#DIV/0!</v>
      </c>
      <c r="H9" s="190" t="e">
        <f>IF(F9=0, ABS((AVERAGE($G$9:$G$18))/1000), ABS(G9))</f>
        <v>#DIV/0!</v>
      </c>
    </row>
    <row r="10" spans="1:19" ht="15.5" x14ac:dyDescent="0.35">
      <c r="A10" s="161"/>
      <c r="B10" s="186"/>
      <c r="C10" s="191">
        <v>2</v>
      </c>
      <c r="D10" s="166"/>
      <c r="E10" s="176"/>
      <c r="F10" s="188">
        <f t="shared" si="0"/>
        <v>0</v>
      </c>
      <c r="G10" s="189" t="e">
        <f t="shared" ref="G10:G18" si="1">(D$19-F10)/D$20</f>
        <v>#DIV/0!</v>
      </c>
      <c r="H10" s="190" t="e">
        <f t="shared" ref="H10:H18" si="2">IF(F10=0, ABS((AVERAGE($G$9:$G$18))/1000), ABS(G10))</f>
        <v>#DIV/0!</v>
      </c>
      <c r="P10" s="192" t="s">
        <v>94</v>
      </c>
      <c r="Q10" s="192" t="s">
        <v>95</v>
      </c>
    </row>
    <row r="11" spans="1:19" ht="15.5" x14ac:dyDescent="0.35">
      <c r="A11" s="161"/>
      <c r="B11" s="186"/>
      <c r="C11" s="191">
        <v>3</v>
      </c>
      <c r="D11" s="166"/>
      <c r="E11" s="176"/>
      <c r="F11" s="188">
        <f t="shared" si="0"/>
        <v>0</v>
      </c>
      <c r="G11" s="189" t="e">
        <f t="shared" si="1"/>
        <v>#DIV/0!</v>
      </c>
      <c r="H11" s="190" t="e">
        <f t="shared" si="2"/>
        <v>#DIV/0!</v>
      </c>
      <c r="O11" s="193">
        <v>3</v>
      </c>
      <c r="P11" s="193">
        <v>1.1499999999999999</v>
      </c>
      <c r="Q11" s="194">
        <f>(0.0027*O11*O11*O11)-(0.0712*O11*O11)+(0.693*O11)-0.3574</f>
        <v>1.1536999999999997</v>
      </c>
      <c r="R11" s="192">
        <f>P11-Q11</f>
        <v>-3.6999999999998145E-3</v>
      </c>
      <c r="S11" s="195">
        <f>Q11+$R$19</f>
        <v>1.16025</v>
      </c>
    </row>
    <row r="12" spans="1:19" ht="15.5" x14ac:dyDescent="0.35">
      <c r="A12" s="161"/>
      <c r="B12" s="186"/>
      <c r="C12" s="191">
        <v>4</v>
      </c>
      <c r="D12" s="166"/>
      <c r="E12" s="176"/>
      <c r="F12" s="188">
        <f t="shared" si="0"/>
        <v>0</v>
      </c>
      <c r="G12" s="189" t="e">
        <f t="shared" si="1"/>
        <v>#DIV/0!</v>
      </c>
      <c r="H12" s="190" t="e">
        <f t="shared" si="2"/>
        <v>#DIV/0!</v>
      </c>
      <c r="O12" s="193">
        <v>4</v>
      </c>
      <c r="P12" s="193">
        <v>1.46</v>
      </c>
      <c r="Q12" s="194">
        <f t="shared" ref="Q12:Q18" si="3">(0.0027*O12*O12*O12)-(0.0712*O12*O12)+(0.693*O12)-0.3574</f>
        <v>1.4481999999999999</v>
      </c>
      <c r="R12" s="192">
        <f t="shared" ref="R12:R16" si="4">P12-Q12</f>
        <v>1.1800000000000033E-2</v>
      </c>
      <c r="S12" s="195">
        <f t="shared" ref="S12:S18" si="5">Q12+$R$19</f>
        <v>1.4547500000000002</v>
      </c>
    </row>
    <row r="13" spans="1:19" ht="15.5" x14ac:dyDescent="0.35">
      <c r="A13" s="161"/>
      <c r="B13" s="186"/>
      <c r="C13" s="191">
        <v>5</v>
      </c>
      <c r="D13" s="166"/>
      <c r="E13" s="176"/>
      <c r="F13" s="188">
        <f t="shared" si="0"/>
        <v>0</v>
      </c>
      <c r="G13" s="189" t="e">
        <f t="shared" si="1"/>
        <v>#DIV/0!</v>
      </c>
      <c r="H13" s="190" t="e">
        <f t="shared" si="2"/>
        <v>#DIV/0!</v>
      </c>
      <c r="O13" s="193">
        <v>5</v>
      </c>
      <c r="P13" s="193">
        <v>1.67</v>
      </c>
      <c r="Q13" s="194">
        <f t="shared" si="3"/>
        <v>1.6651</v>
      </c>
      <c r="R13" s="192">
        <f t="shared" si="4"/>
        <v>4.8999999999999044E-3</v>
      </c>
      <c r="S13" s="195">
        <f t="shared" si="5"/>
        <v>1.6716500000000003</v>
      </c>
    </row>
    <row r="14" spans="1:19" ht="15.5" x14ac:dyDescent="0.35">
      <c r="A14" s="161"/>
      <c r="B14" s="186"/>
      <c r="C14" s="191">
        <v>6</v>
      </c>
      <c r="D14" s="166"/>
      <c r="E14" s="176"/>
      <c r="F14" s="188">
        <f t="shared" si="0"/>
        <v>0</v>
      </c>
      <c r="G14" s="189" t="e">
        <f t="shared" si="1"/>
        <v>#DIV/0!</v>
      </c>
      <c r="H14" s="190" t="e">
        <f t="shared" si="2"/>
        <v>#DIV/0!</v>
      </c>
      <c r="O14" s="193">
        <v>6</v>
      </c>
      <c r="P14" s="193">
        <v>1.82</v>
      </c>
      <c r="Q14" s="194">
        <f t="shared" si="3"/>
        <v>1.8205999999999991</v>
      </c>
      <c r="R14" s="192">
        <f t="shared" si="4"/>
        <v>-5.9999999999904574E-4</v>
      </c>
      <c r="S14" s="195">
        <f t="shared" si="5"/>
        <v>1.8271499999999994</v>
      </c>
    </row>
    <row r="15" spans="1:19" ht="15.5" x14ac:dyDescent="0.35">
      <c r="A15" s="161"/>
      <c r="B15" s="186"/>
      <c r="C15" s="191">
        <v>7</v>
      </c>
      <c r="D15" s="166"/>
      <c r="E15" s="176"/>
      <c r="F15" s="188">
        <f t="shared" si="0"/>
        <v>0</v>
      </c>
      <c r="G15" s="189" t="e">
        <f t="shared" si="1"/>
        <v>#DIV/0!</v>
      </c>
      <c r="H15" s="190" t="e">
        <f t="shared" si="2"/>
        <v>#DIV/0!</v>
      </c>
      <c r="O15" s="193">
        <v>7</v>
      </c>
      <c r="P15" s="193">
        <v>1.94</v>
      </c>
      <c r="Q15" s="194">
        <f t="shared" si="3"/>
        <v>1.9309000000000001</v>
      </c>
      <c r="R15" s="192">
        <f t="shared" si="4"/>
        <v>9.099999999999886E-3</v>
      </c>
      <c r="S15" s="195">
        <f t="shared" si="5"/>
        <v>1.9374500000000003</v>
      </c>
    </row>
    <row r="16" spans="1:19" ht="15.5" x14ac:dyDescent="0.35">
      <c r="A16" s="161"/>
      <c r="B16" s="186"/>
      <c r="C16" s="191">
        <v>8</v>
      </c>
      <c r="D16" s="166"/>
      <c r="E16" s="176"/>
      <c r="F16" s="188">
        <f t="shared" si="0"/>
        <v>0</v>
      </c>
      <c r="G16" s="189" t="e">
        <f t="shared" si="1"/>
        <v>#DIV/0!</v>
      </c>
      <c r="H16" s="190" t="e">
        <f t="shared" si="2"/>
        <v>#DIV/0!</v>
      </c>
      <c r="O16" s="193">
        <v>8</v>
      </c>
      <c r="P16" s="193">
        <v>2.0299999999999998</v>
      </c>
      <c r="Q16" s="194">
        <f t="shared" si="3"/>
        <v>2.0121999999999995</v>
      </c>
      <c r="R16" s="192">
        <f t="shared" si="4"/>
        <v>1.780000000000026E-2</v>
      </c>
      <c r="S16" s="195">
        <f t="shared" si="5"/>
        <v>2.0187499999999998</v>
      </c>
    </row>
    <row r="17" spans="1:19" ht="15.5" x14ac:dyDescent="0.35">
      <c r="A17" s="161"/>
      <c r="B17" s="186"/>
      <c r="C17" s="191">
        <v>9</v>
      </c>
      <c r="D17" s="166"/>
      <c r="E17" s="176"/>
      <c r="F17" s="188">
        <f t="shared" si="0"/>
        <v>0</v>
      </c>
      <c r="G17" s="189" t="e">
        <f t="shared" si="1"/>
        <v>#DIV/0!</v>
      </c>
      <c r="H17" s="190" t="e">
        <f t="shared" si="2"/>
        <v>#DIV/0!</v>
      </c>
      <c r="O17" s="193">
        <v>9</v>
      </c>
      <c r="P17" s="193">
        <v>2.11</v>
      </c>
      <c r="Q17" s="194">
        <f t="shared" si="3"/>
        <v>2.0806999999999984</v>
      </c>
      <c r="R17" s="192"/>
      <c r="S17" s="195">
        <f t="shared" si="5"/>
        <v>2.0872499999999987</v>
      </c>
    </row>
    <row r="18" spans="1:19" ht="16" thickBot="1" x14ac:dyDescent="0.4">
      <c r="A18" s="161"/>
      <c r="B18" s="186"/>
      <c r="C18" s="196">
        <v>10</v>
      </c>
      <c r="D18" s="197"/>
      <c r="E18" s="176"/>
      <c r="F18" s="188">
        <f t="shared" si="0"/>
        <v>0</v>
      </c>
      <c r="G18" s="189" t="e">
        <f t="shared" si="1"/>
        <v>#DIV/0!</v>
      </c>
      <c r="H18" s="190" t="e">
        <f t="shared" si="2"/>
        <v>#DIV/0!</v>
      </c>
      <c r="O18" s="193">
        <v>10</v>
      </c>
      <c r="P18" s="193">
        <v>2.1800000000000002</v>
      </c>
      <c r="Q18" s="194">
        <f t="shared" si="3"/>
        <v>2.1526000000000005</v>
      </c>
      <c r="R18" s="192"/>
      <c r="S18" s="195">
        <f t="shared" si="5"/>
        <v>2.1591500000000008</v>
      </c>
    </row>
    <row r="19" spans="1:19" ht="15.5" x14ac:dyDescent="0.35">
      <c r="B19" s="173"/>
      <c r="C19" s="187" t="s">
        <v>7</v>
      </c>
      <c r="D19" s="198" t="e">
        <f t="shared" ref="D19" si="6">AVERAGE(D9:D18)</f>
        <v>#DIV/0!</v>
      </c>
      <c r="E19" s="176"/>
      <c r="F19" s="176"/>
      <c r="O19" s="192"/>
      <c r="P19" s="192"/>
      <c r="Q19" s="192"/>
      <c r="R19" s="199">
        <f>AVERAGE(R11:R18)</f>
        <v>6.5500000000002041E-3</v>
      </c>
      <c r="S19" s="192"/>
    </row>
    <row r="20" spans="1:19" ht="15.5" x14ac:dyDescent="0.35">
      <c r="B20" s="173"/>
      <c r="C20" s="191" t="s">
        <v>11</v>
      </c>
      <c r="D20" s="200" t="e">
        <f>IF(D27=0,(STDEV(D9:D18)), (STDEV(D9:D18))*(SQRT((1/D26)+(1/D27))))</f>
        <v>#DIV/0!</v>
      </c>
      <c r="E20" s="176"/>
      <c r="F20" s="176"/>
    </row>
    <row r="21" spans="1:19" ht="16" thickBot="1" x14ac:dyDescent="0.4">
      <c r="B21" s="173"/>
      <c r="C21" s="191" t="s">
        <v>12</v>
      </c>
      <c r="D21" s="200" t="e">
        <f t="shared" ref="D21" si="7">(D20/D19)*100</f>
        <v>#DIV/0!</v>
      </c>
      <c r="E21" s="176"/>
      <c r="F21" s="176"/>
    </row>
    <row r="22" spans="1:19" ht="16" thickBot="1" x14ac:dyDescent="0.4">
      <c r="B22" s="173"/>
      <c r="C22" s="191" t="s">
        <v>14</v>
      </c>
      <c r="D22" s="201">
        <f>COUNT(D9:D18)</f>
        <v>0</v>
      </c>
      <c r="E22" s="176"/>
      <c r="F22" s="202" t="s">
        <v>97</v>
      </c>
      <c r="G22" s="203"/>
      <c r="H22" s="203"/>
      <c r="I22" s="203"/>
      <c r="J22" s="203"/>
      <c r="K22" s="203"/>
      <c r="L22" s="203"/>
      <c r="M22" s="204"/>
    </row>
    <row r="23" spans="1:19" ht="16.899999999999999" customHeight="1" thickBot="1" x14ac:dyDescent="0.4">
      <c r="B23" s="173"/>
      <c r="C23" s="191" t="s">
        <v>15</v>
      </c>
      <c r="D23" s="201">
        <f>MIN(D9:D18)</f>
        <v>0</v>
      </c>
      <c r="E23" s="176"/>
      <c r="F23" s="205" t="s">
        <v>184</v>
      </c>
      <c r="G23" s="206"/>
      <c r="H23" s="206"/>
      <c r="I23" s="206"/>
      <c r="J23" s="206"/>
      <c r="K23" s="206"/>
      <c r="L23" s="207"/>
    </row>
    <row r="24" spans="1:19" ht="25.9" customHeight="1" thickBot="1" x14ac:dyDescent="0.4">
      <c r="B24" s="173"/>
      <c r="C24" s="191" t="s">
        <v>16</v>
      </c>
      <c r="D24" s="201">
        <f>MAX(D9:D18)</f>
        <v>0</v>
      </c>
      <c r="E24" s="176"/>
      <c r="F24" s="208" t="s">
        <v>90</v>
      </c>
      <c r="G24" s="209"/>
      <c r="H24" s="209"/>
      <c r="I24" s="209"/>
      <c r="J24" s="209"/>
      <c r="K24" s="209"/>
      <c r="L24" s="209"/>
      <c r="M24" s="210"/>
    </row>
    <row r="25" spans="1:19" ht="42" customHeight="1" thickBot="1" x14ac:dyDescent="0.4">
      <c r="B25" s="173"/>
      <c r="C25" s="191" t="s">
        <v>17</v>
      </c>
      <c r="D25" s="201">
        <f>D24-D23</f>
        <v>0</v>
      </c>
      <c r="E25" s="176"/>
      <c r="F25" s="208" t="s">
        <v>185</v>
      </c>
      <c r="G25" s="209"/>
      <c r="H25" s="209"/>
      <c r="I25" s="209"/>
      <c r="J25" s="209"/>
      <c r="K25" s="209"/>
      <c r="L25" s="209"/>
      <c r="M25" s="210"/>
      <c r="N25" s="211"/>
      <c r="O25" s="211"/>
    </row>
    <row r="26" spans="1:19" ht="16.899999999999999" customHeight="1" x14ac:dyDescent="0.35">
      <c r="B26" s="173"/>
      <c r="C26" s="191" t="s">
        <v>171</v>
      </c>
      <c r="D26" s="212"/>
      <c r="E26" s="176"/>
      <c r="F26" s="211"/>
      <c r="G26" s="211"/>
      <c r="H26" s="211"/>
      <c r="I26" s="211"/>
      <c r="J26" s="211"/>
      <c r="K26" s="211"/>
      <c r="L26" s="211"/>
      <c r="M26" s="211"/>
      <c r="N26" s="211"/>
      <c r="O26" s="211"/>
    </row>
    <row r="27" spans="1:19" ht="16.899999999999999" customHeight="1" x14ac:dyDescent="0.35">
      <c r="B27" s="173"/>
      <c r="C27" s="191" t="s">
        <v>186</v>
      </c>
      <c r="D27" s="212"/>
      <c r="E27" s="176"/>
      <c r="F27" s="211"/>
      <c r="G27" s="211"/>
      <c r="H27" s="211"/>
      <c r="I27" s="211"/>
      <c r="J27" s="211"/>
      <c r="K27" s="211"/>
      <c r="L27" s="211"/>
      <c r="M27" s="211"/>
      <c r="N27" s="211"/>
      <c r="O27" s="211"/>
    </row>
    <row r="28" spans="1:19" ht="16.899999999999999" customHeight="1" x14ac:dyDescent="0.35">
      <c r="B28" s="173"/>
      <c r="C28" s="191" t="s">
        <v>187</v>
      </c>
      <c r="D28" s="212"/>
      <c r="E28" s="176"/>
      <c r="F28" s="211"/>
      <c r="G28" s="211"/>
      <c r="H28" s="211"/>
      <c r="I28" s="211"/>
      <c r="J28" s="211"/>
      <c r="K28" s="211"/>
      <c r="L28" s="211"/>
      <c r="M28" s="211"/>
      <c r="N28" s="211"/>
      <c r="O28" s="211"/>
    </row>
    <row r="29" spans="1:19" ht="16.149999999999999" customHeight="1" x14ac:dyDescent="0.35">
      <c r="B29" s="173"/>
      <c r="C29" s="191" t="s">
        <v>18</v>
      </c>
      <c r="D29" s="213" t="e">
        <f>MAX(H10:H19)</f>
        <v>#DIV/0!</v>
      </c>
      <c r="E29" s="176"/>
      <c r="F29" s="214"/>
      <c r="G29" s="214"/>
      <c r="H29" s="214"/>
      <c r="I29" s="214"/>
      <c r="J29" s="214"/>
      <c r="K29" s="214"/>
      <c r="L29" s="214"/>
      <c r="M29" s="214"/>
    </row>
    <row r="30" spans="1:19" ht="26.5" thickBot="1" x14ac:dyDescent="0.4">
      <c r="B30" s="173"/>
      <c r="C30" s="191" t="s">
        <v>57</v>
      </c>
      <c r="D30" s="213">
        <f>IF(D22=9, 2.11, IF(D22=10, 2.18, (0.0027*D22*D22*D22)-(0.0712*D22*D22)+(0.693*D22)-0.3574+0.0066))</f>
        <v>-0.3508</v>
      </c>
      <c r="E30" s="176"/>
      <c r="F30" s="214"/>
      <c r="G30" s="214"/>
      <c r="H30" s="214"/>
      <c r="I30" s="214"/>
      <c r="J30" s="214"/>
      <c r="K30" s="214"/>
      <c r="L30" s="214"/>
      <c r="M30" s="214"/>
      <c r="N30" s="215"/>
      <c r="O30" s="215"/>
    </row>
    <row r="31" spans="1:19" ht="36" customHeight="1" thickBot="1" x14ac:dyDescent="0.4">
      <c r="B31" s="173"/>
      <c r="C31" s="216" t="s">
        <v>85</v>
      </c>
      <c r="D31" s="217" t="e">
        <f>IF(D30&lt;D29,"DATOS NO PASAN","DATOS PASAN")</f>
        <v>#DIV/0!</v>
      </c>
      <c r="E31" s="176"/>
      <c r="F31" s="215"/>
      <c r="G31" s="215"/>
      <c r="H31" s="215"/>
      <c r="I31" s="215"/>
      <c r="J31" s="215"/>
      <c r="K31" s="215"/>
      <c r="L31" s="215"/>
      <c r="M31" s="215"/>
      <c r="N31" s="215"/>
      <c r="O31" s="215"/>
    </row>
    <row r="32" spans="1:19" ht="15.5" x14ac:dyDescent="0.35">
      <c r="B32" s="173"/>
      <c r="C32" s="191" t="s">
        <v>19</v>
      </c>
      <c r="D32" s="201">
        <f>D22-1</f>
        <v>-1</v>
      </c>
      <c r="E32" s="176"/>
      <c r="F32" s="176"/>
    </row>
    <row r="33" spans="2:6" ht="16" thickBot="1" x14ac:dyDescent="0.4">
      <c r="B33" s="173"/>
      <c r="C33" s="191" t="s">
        <v>26</v>
      </c>
      <c r="D33" s="218" t="e">
        <f>1.645*D20</f>
        <v>#DIV/0!</v>
      </c>
      <c r="E33" s="176"/>
      <c r="F33" s="176"/>
    </row>
    <row r="34" spans="2:6" ht="40.15" customHeight="1" thickBot="1" x14ac:dyDescent="0.4">
      <c r="B34" s="219"/>
      <c r="C34" s="220" t="s">
        <v>188</v>
      </c>
      <c r="D34" s="221" t="e">
        <f>D20*3.14*D28</f>
        <v>#DIV/0!</v>
      </c>
      <c r="E34" s="176"/>
      <c r="F34" s="176"/>
    </row>
    <row r="35" spans="2:6" ht="43.9" customHeight="1" thickBot="1" x14ac:dyDescent="0.35">
      <c r="C35" s="220" t="s">
        <v>25</v>
      </c>
      <c r="D35" s="221" t="e">
        <f>D20*10*D28</f>
        <v>#DIV/0!</v>
      </c>
    </row>
  </sheetData>
  <sheetProtection algorithmName="SHA-512" hashValue="pqJZcTdKg4SR1l0VwTS8gczEqVSNrpJryY9njnh4HQ2X9BjeBatkH6etZdowB7M0MlJ1GazF7Yo4ilDETilYrw==" saltValue="Se6pJhzOh4UZc6QWZWgjpQ==" spinCount="100000" sheet="1" objects="1" scenarios="1" selectLockedCells="1" sort="0"/>
  <mergeCells count="5">
    <mergeCell ref="F25:M25"/>
    <mergeCell ref="F7:G7"/>
    <mergeCell ref="F22:M22"/>
    <mergeCell ref="F23:L23"/>
    <mergeCell ref="F24:M24"/>
  </mergeCells>
  <pageMargins left="0.7" right="0.7" top="0.75" bottom="0.75" header="0.3" footer="0.3"/>
  <pageSetup orientation="portrait"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2:W33"/>
  <sheetViews>
    <sheetView showGridLines="0" workbookViewId="0">
      <selection activeCell="D6" sqref="D6"/>
    </sheetView>
  </sheetViews>
  <sheetFormatPr baseColWidth="10" defaultColWidth="11.453125" defaultRowHeight="14" x14ac:dyDescent="0.3"/>
  <cols>
    <col min="1" max="1" width="23.453125" style="3" customWidth="1"/>
    <col min="2" max="2" width="15.81640625" style="3" bestFit="1" customWidth="1"/>
    <col min="3" max="3" width="11.26953125" style="3" customWidth="1"/>
    <col min="4" max="5" width="12.453125" style="3" customWidth="1"/>
    <col min="6" max="6" width="13.1796875" style="3" customWidth="1"/>
    <col min="7" max="7" width="12.7265625" style="3" customWidth="1"/>
    <col min="8" max="8" width="17.453125" style="3" customWidth="1"/>
    <col min="9" max="9" width="16.453125" style="3" customWidth="1"/>
    <col min="10" max="10" width="17.7265625" style="3" customWidth="1"/>
    <col min="11" max="11" width="16.26953125" style="3" customWidth="1"/>
    <col min="12" max="12" width="11.26953125" style="3" customWidth="1"/>
    <col min="13" max="13" width="11.453125" style="3"/>
    <col min="14" max="14" width="18.54296875" style="3" bestFit="1" customWidth="1"/>
    <col min="15" max="16" width="11.453125" style="3"/>
    <col min="17" max="17" width="18.54296875" style="3" bestFit="1" customWidth="1"/>
    <col min="18" max="18" width="11.26953125" style="3" customWidth="1"/>
    <col min="19" max="19" width="11.453125" style="3"/>
    <col min="20" max="20" width="18.54296875" style="3" bestFit="1" customWidth="1"/>
    <col min="21" max="21" width="11.26953125" style="3" customWidth="1"/>
    <col min="22" max="22" width="11.453125" style="3"/>
    <col min="23" max="23" width="18.54296875" style="3" bestFit="1" customWidth="1"/>
    <col min="24" max="16384" width="11.453125" style="3"/>
  </cols>
  <sheetData>
    <row r="2" spans="1:23" x14ac:dyDescent="0.3">
      <c r="B2" s="152" t="s">
        <v>157</v>
      </c>
      <c r="C2" s="152"/>
      <c r="D2" s="152"/>
      <c r="E2" s="152"/>
    </row>
    <row r="3" spans="1:23" x14ac:dyDescent="0.3">
      <c r="B3" s="6" t="s">
        <v>155</v>
      </c>
    </row>
    <row r="4" spans="1:23" ht="14.5" thickBot="1" x14ac:dyDescent="0.35">
      <c r="B4" s="1" t="s">
        <v>183</v>
      </c>
    </row>
    <row r="5" spans="1:23" ht="39" customHeight="1" thickBot="1" x14ac:dyDescent="0.35">
      <c r="D5" s="222" t="s">
        <v>190</v>
      </c>
      <c r="E5" s="223" t="s">
        <v>191</v>
      </c>
      <c r="F5" s="223" t="s">
        <v>192</v>
      </c>
      <c r="G5" s="224" t="s">
        <v>193</v>
      </c>
    </row>
    <row r="6" spans="1:23" x14ac:dyDescent="0.3">
      <c r="C6" s="225" t="s">
        <v>102</v>
      </c>
      <c r="D6" s="226"/>
      <c r="E6" s="227"/>
      <c r="F6" s="227"/>
      <c r="G6" s="228"/>
    </row>
    <row r="7" spans="1:23" ht="14.5" thickBot="1" x14ac:dyDescent="0.35">
      <c r="C7" s="229" t="s">
        <v>103</v>
      </c>
      <c r="D7" s="230"/>
      <c r="E7" s="231"/>
      <c r="F7" s="231"/>
      <c r="G7" s="232"/>
    </row>
    <row r="8" spans="1:23" ht="14.5" thickBot="1" x14ac:dyDescent="0.35"/>
    <row r="9" spans="1:23" ht="16" thickBot="1" x14ac:dyDescent="0.4">
      <c r="B9" s="154" t="s">
        <v>58</v>
      </c>
      <c r="C9" s="233"/>
      <c r="D9" s="234" t="s">
        <v>33</v>
      </c>
      <c r="E9" s="235"/>
      <c r="F9" s="236"/>
      <c r="G9" s="237"/>
      <c r="H9" s="238"/>
      <c r="I9" s="238"/>
      <c r="J9" s="238"/>
      <c r="K9" s="156"/>
      <c r="L9" s="239" t="s">
        <v>31</v>
      </c>
      <c r="M9" s="239"/>
      <c r="N9" s="240"/>
      <c r="O9" s="239" t="s">
        <v>37</v>
      </c>
      <c r="P9" s="239"/>
      <c r="Q9" s="240"/>
      <c r="R9" s="239" t="s">
        <v>39</v>
      </c>
      <c r="S9" s="239"/>
      <c r="T9" s="240"/>
      <c r="U9" s="239" t="s">
        <v>41</v>
      </c>
      <c r="V9" s="239"/>
      <c r="W9" s="240"/>
    </row>
    <row r="10" spans="1:23" s="247" customFormat="1" ht="26.5" thickBot="1" x14ac:dyDescent="0.4">
      <c r="A10" s="157" t="s">
        <v>72</v>
      </c>
      <c r="B10" s="159" t="s">
        <v>0</v>
      </c>
      <c r="C10" s="241" t="s">
        <v>10</v>
      </c>
      <c r="D10" s="242" t="s">
        <v>27</v>
      </c>
      <c r="E10" s="242" t="s">
        <v>28</v>
      </c>
      <c r="F10" s="242" t="s">
        <v>29</v>
      </c>
      <c r="G10" s="243" t="s">
        <v>30</v>
      </c>
      <c r="H10" s="244" t="s">
        <v>43</v>
      </c>
      <c r="I10" s="245" t="s">
        <v>44</v>
      </c>
      <c r="J10" s="245" t="s">
        <v>45</v>
      </c>
      <c r="K10" s="245" t="s">
        <v>46</v>
      </c>
      <c r="L10" s="246" t="s">
        <v>27</v>
      </c>
      <c r="M10" s="246" t="s">
        <v>32</v>
      </c>
      <c r="N10" s="246" t="s">
        <v>24</v>
      </c>
      <c r="O10" s="246" t="s">
        <v>28</v>
      </c>
      <c r="P10" s="246" t="s">
        <v>38</v>
      </c>
      <c r="Q10" s="246" t="s">
        <v>24</v>
      </c>
      <c r="R10" s="246" t="s">
        <v>29</v>
      </c>
      <c r="S10" s="246" t="s">
        <v>40</v>
      </c>
      <c r="T10" s="246" t="s">
        <v>24</v>
      </c>
      <c r="U10" s="246" t="s">
        <v>30</v>
      </c>
      <c r="V10" s="246" t="s">
        <v>42</v>
      </c>
      <c r="W10" s="246" t="s">
        <v>24</v>
      </c>
    </row>
    <row r="11" spans="1:23" x14ac:dyDescent="0.3">
      <c r="A11" s="161"/>
      <c r="B11" s="162"/>
      <c r="C11" s="163">
        <v>1</v>
      </c>
      <c r="D11" s="248"/>
      <c r="E11" s="248"/>
      <c r="F11" s="248"/>
      <c r="G11" s="249"/>
      <c r="H11" s="250" t="e">
        <f>_xlfn.NORM.DIST(L11,D$21,D$22,FALSE)</f>
        <v>#DIV/0!</v>
      </c>
      <c r="I11" s="251" t="e">
        <f>_xlfn.NORM.DIST(O11,E$21,E$22,FALSE)</f>
        <v>#DIV/0!</v>
      </c>
      <c r="J11" s="251" t="e">
        <f>_xlfn.NORM.DIST(R11,F$21,F$22,FALSE)</f>
        <v>#DIV/0!</v>
      </c>
      <c r="K11" s="251" t="e">
        <f>_xlfn.NORM.DIST(U11,G$21,G$22,FALSE)</f>
        <v>#DIV/0!</v>
      </c>
      <c r="L11" s="252"/>
      <c r="M11" s="253" t="e">
        <f t="shared" ref="M11:M20" si="0">(D$21-L11)/D$22</f>
        <v>#DIV/0!</v>
      </c>
      <c r="N11" s="254" t="e">
        <f>IF(L11=0, ABS((AVERAGE($M$11:$M$20))/1000), ABS(M11))</f>
        <v>#DIV/0!</v>
      </c>
      <c r="O11" s="252"/>
      <c r="P11" s="253" t="e">
        <f t="shared" ref="P11:P20" si="1">(E$21-O11)/E$22</f>
        <v>#DIV/0!</v>
      </c>
      <c r="Q11" s="254" t="e">
        <f>IF(O11=0, ABS((AVERAGE($P$11:$P$20))/1000), ABS(P11))</f>
        <v>#DIV/0!</v>
      </c>
      <c r="R11" s="252"/>
      <c r="S11" s="253" t="e">
        <f t="shared" ref="S11:S20" si="2">(F$21-R11)/F$22</f>
        <v>#DIV/0!</v>
      </c>
      <c r="T11" s="254" t="e">
        <f>IF(R11=0, ABS((AVERAGE($S$11:$S$20))/1000), ABS(S11))</f>
        <v>#DIV/0!</v>
      </c>
      <c r="U11" s="252"/>
      <c r="V11" s="253" t="e">
        <f t="shared" ref="V11:V20" si="3">(G$21-U11)/G$22</f>
        <v>#DIV/0!</v>
      </c>
      <c r="W11" s="254" t="e">
        <f>IF(U11=0, ABS((AVERAGE($V$11:$V$20))/1000), ABS(V11))</f>
        <v>#DIV/0!</v>
      </c>
    </row>
    <row r="12" spans="1:23" x14ac:dyDescent="0.3">
      <c r="A12" s="161"/>
      <c r="B12" s="162"/>
      <c r="C12" s="165">
        <v>2</v>
      </c>
      <c r="D12" s="255"/>
      <c r="E12" s="255"/>
      <c r="F12" s="255"/>
      <c r="G12" s="256"/>
      <c r="H12" s="250" t="e">
        <f t="shared" ref="H12:H20" si="4">_xlfn.NORM.DIST(L12,D$21,D$22,FALSE)</f>
        <v>#DIV/0!</v>
      </c>
      <c r="I12" s="251" t="e">
        <f t="shared" ref="I12:I20" si="5">_xlfn.NORM.DIST(O12,E$21,E$22,FALSE)</f>
        <v>#DIV/0!</v>
      </c>
      <c r="J12" s="251" t="e">
        <f t="shared" ref="J12:J20" si="6">_xlfn.NORM.DIST(R12,F$21,F$22,FALSE)</f>
        <v>#DIV/0!</v>
      </c>
      <c r="K12" s="251" t="e">
        <f t="shared" ref="K12:K20" si="7">_xlfn.NORM.DIST(U12,G$21,G$22,FALSE)</f>
        <v>#DIV/0!</v>
      </c>
      <c r="L12" s="252"/>
      <c r="M12" s="253" t="e">
        <f t="shared" si="0"/>
        <v>#DIV/0!</v>
      </c>
      <c r="N12" s="254" t="e">
        <f t="shared" ref="N12:N20" si="8">IF(L12=0, ABS((AVERAGE($M$11:$M$20))/1000), ABS(M12))</f>
        <v>#DIV/0!</v>
      </c>
      <c r="O12" s="252"/>
      <c r="P12" s="253" t="e">
        <f t="shared" si="1"/>
        <v>#DIV/0!</v>
      </c>
      <c r="Q12" s="254" t="e">
        <f t="shared" ref="Q12:Q20" si="9">IF(O12=0, ABS((AVERAGE($P$11:$P$20))/1000), ABS(P12))</f>
        <v>#DIV/0!</v>
      </c>
      <c r="R12" s="252"/>
      <c r="S12" s="253" t="e">
        <f t="shared" si="2"/>
        <v>#DIV/0!</v>
      </c>
      <c r="T12" s="254" t="e">
        <f t="shared" ref="T12:T20" si="10">IF(R12=0, ABS((AVERAGE($S$11:$S$20))/1000), ABS(S12))</f>
        <v>#DIV/0!</v>
      </c>
      <c r="U12" s="252"/>
      <c r="V12" s="253" t="e">
        <f t="shared" si="3"/>
        <v>#DIV/0!</v>
      </c>
      <c r="W12" s="254" t="e">
        <f t="shared" ref="W12:W20" si="11">IF(U12=0, ABS((AVERAGE($V$11:$V$20))/1000), ABS(V12))</f>
        <v>#DIV/0!</v>
      </c>
    </row>
    <row r="13" spans="1:23" x14ac:dyDescent="0.3">
      <c r="A13" s="161"/>
      <c r="B13" s="162"/>
      <c r="C13" s="165">
        <v>3</v>
      </c>
      <c r="D13" s="255"/>
      <c r="E13" s="255"/>
      <c r="F13" s="255"/>
      <c r="G13" s="256"/>
      <c r="H13" s="250" t="e">
        <f t="shared" si="4"/>
        <v>#DIV/0!</v>
      </c>
      <c r="I13" s="251" t="e">
        <f t="shared" si="5"/>
        <v>#DIV/0!</v>
      </c>
      <c r="J13" s="251" t="e">
        <f t="shared" si="6"/>
        <v>#DIV/0!</v>
      </c>
      <c r="K13" s="251" t="e">
        <f t="shared" si="7"/>
        <v>#DIV/0!</v>
      </c>
      <c r="L13" s="252"/>
      <c r="M13" s="253" t="e">
        <f t="shared" si="0"/>
        <v>#DIV/0!</v>
      </c>
      <c r="N13" s="254" t="e">
        <f t="shared" si="8"/>
        <v>#DIV/0!</v>
      </c>
      <c r="O13" s="252"/>
      <c r="P13" s="253" t="e">
        <f t="shared" si="1"/>
        <v>#DIV/0!</v>
      </c>
      <c r="Q13" s="254" t="e">
        <f t="shared" si="9"/>
        <v>#DIV/0!</v>
      </c>
      <c r="R13" s="252"/>
      <c r="S13" s="253" t="e">
        <f t="shared" si="2"/>
        <v>#DIV/0!</v>
      </c>
      <c r="T13" s="254" t="e">
        <f t="shared" si="10"/>
        <v>#DIV/0!</v>
      </c>
      <c r="U13" s="252"/>
      <c r="V13" s="253" t="e">
        <f t="shared" si="3"/>
        <v>#DIV/0!</v>
      </c>
      <c r="W13" s="254" t="e">
        <f t="shared" si="11"/>
        <v>#DIV/0!</v>
      </c>
    </row>
    <row r="14" spans="1:23" x14ac:dyDescent="0.3">
      <c r="A14" s="161"/>
      <c r="B14" s="162"/>
      <c r="C14" s="165">
        <v>4</v>
      </c>
      <c r="D14" s="255"/>
      <c r="E14" s="255"/>
      <c r="F14" s="255"/>
      <c r="G14" s="256"/>
      <c r="H14" s="250" t="e">
        <f t="shared" si="4"/>
        <v>#DIV/0!</v>
      </c>
      <c r="I14" s="251" t="e">
        <f t="shared" si="5"/>
        <v>#DIV/0!</v>
      </c>
      <c r="J14" s="251" t="e">
        <f t="shared" si="6"/>
        <v>#DIV/0!</v>
      </c>
      <c r="K14" s="251" t="e">
        <f t="shared" si="7"/>
        <v>#DIV/0!</v>
      </c>
      <c r="L14" s="252"/>
      <c r="M14" s="253" t="e">
        <f t="shared" si="0"/>
        <v>#DIV/0!</v>
      </c>
      <c r="N14" s="254" t="e">
        <f t="shared" si="8"/>
        <v>#DIV/0!</v>
      </c>
      <c r="O14" s="252"/>
      <c r="P14" s="253" t="e">
        <f t="shared" si="1"/>
        <v>#DIV/0!</v>
      </c>
      <c r="Q14" s="254" t="e">
        <f t="shared" si="9"/>
        <v>#DIV/0!</v>
      </c>
      <c r="R14" s="252"/>
      <c r="S14" s="253" t="e">
        <f t="shared" si="2"/>
        <v>#DIV/0!</v>
      </c>
      <c r="T14" s="254" t="e">
        <f t="shared" si="10"/>
        <v>#DIV/0!</v>
      </c>
      <c r="U14" s="252"/>
      <c r="V14" s="253" t="e">
        <f t="shared" si="3"/>
        <v>#DIV/0!</v>
      </c>
      <c r="W14" s="254" t="e">
        <f t="shared" si="11"/>
        <v>#DIV/0!</v>
      </c>
    </row>
    <row r="15" spans="1:23" x14ac:dyDescent="0.3">
      <c r="A15" s="161"/>
      <c r="B15" s="162"/>
      <c r="C15" s="165">
        <v>5</v>
      </c>
      <c r="D15" s="255"/>
      <c r="E15" s="255"/>
      <c r="F15" s="255"/>
      <c r="G15" s="256"/>
      <c r="H15" s="250" t="e">
        <f t="shared" si="4"/>
        <v>#DIV/0!</v>
      </c>
      <c r="I15" s="251" t="e">
        <f t="shared" si="5"/>
        <v>#DIV/0!</v>
      </c>
      <c r="J15" s="251" t="e">
        <f t="shared" si="6"/>
        <v>#DIV/0!</v>
      </c>
      <c r="K15" s="251" t="e">
        <f t="shared" si="7"/>
        <v>#DIV/0!</v>
      </c>
      <c r="L15" s="252"/>
      <c r="M15" s="253" t="e">
        <f t="shared" si="0"/>
        <v>#DIV/0!</v>
      </c>
      <c r="N15" s="254" t="e">
        <f t="shared" si="8"/>
        <v>#DIV/0!</v>
      </c>
      <c r="O15" s="252"/>
      <c r="P15" s="253" t="e">
        <f t="shared" si="1"/>
        <v>#DIV/0!</v>
      </c>
      <c r="Q15" s="254" t="e">
        <f t="shared" si="9"/>
        <v>#DIV/0!</v>
      </c>
      <c r="R15" s="252"/>
      <c r="S15" s="253" t="e">
        <f t="shared" si="2"/>
        <v>#DIV/0!</v>
      </c>
      <c r="T15" s="254" t="e">
        <f t="shared" si="10"/>
        <v>#DIV/0!</v>
      </c>
      <c r="U15" s="252"/>
      <c r="V15" s="253" t="e">
        <f t="shared" si="3"/>
        <v>#DIV/0!</v>
      </c>
      <c r="W15" s="254" t="e">
        <f t="shared" si="11"/>
        <v>#DIV/0!</v>
      </c>
    </row>
    <row r="16" spans="1:23" x14ac:dyDescent="0.3">
      <c r="A16" s="161"/>
      <c r="B16" s="162"/>
      <c r="C16" s="165">
        <v>6</v>
      </c>
      <c r="D16" s="255"/>
      <c r="E16" s="255"/>
      <c r="F16" s="255"/>
      <c r="G16" s="256"/>
      <c r="H16" s="250" t="e">
        <f t="shared" si="4"/>
        <v>#DIV/0!</v>
      </c>
      <c r="I16" s="251" t="e">
        <f t="shared" si="5"/>
        <v>#DIV/0!</v>
      </c>
      <c r="J16" s="251" t="e">
        <f t="shared" si="6"/>
        <v>#DIV/0!</v>
      </c>
      <c r="K16" s="251" t="e">
        <f t="shared" si="7"/>
        <v>#DIV/0!</v>
      </c>
      <c r="L16" s="252"/>
      <c r="M16" s="253" t="e">
        <f t="shared" si="0"/>
        <v>#DIV/0!</v>
      </c>
      <c r="N16" s="254" t="e">
        <f t="shared" si="8"/>
        <v>#DIV/0!</v>
      </c>
      <c r="O16" s="252"/>
      <c r="P16" s="253" t="e">
        <f t="shared" si="1"/>
        <v>#DIV/0!</v>
      </c>
      <c r="Q16" s="254" t="e">
        <f t="shared" si="9"/>
        <v>#DIV/0!</v>
      </c>
      <c r="R16" s="252"/>
      <c r="S16" s="253" t="e">
        <f t="shared" si="2"/>
        <v>#DIV/0!</v>
      </c>
      <c r="T16" s="254" t="e">
        <f t="shared" si="10"/>
        <v>#DIV/0!</v>
      </c>
      <c r="U16" s="252"/>
      <c r="V16" s="253" t="e">
        <f t="shared" si="3"/>
        <v>#DIV/0!</v>
      </c>
      <c r="W16" s="254" t="e">
        <f t="shared" si="11"/>
        <v>#DIV/0!</v>
      </c>
    </row>
    <row r="17" spans="1:23" x14ac:dyDescent="0.3">
      <c r="A17" s="161"/>
      <c r="B17" s="162"/>
      <c r="C17" s="165">
        <v>7</v>
      </c>
      <c r="D17" s="255"/>
      <c r="E17" s="255"/>
      <c r="F17" s="255"/>
      <c r="G17" s="256"/>
      <c r="H17" s="250" t="e">
        <f t="shared" si="4"/>
        <v>#DIV/0!</v>
      </c>
      <c r="I17" s="251" t="e">
        <f t="shared" si="5"/>
        <v>#DIV/0!</v>
      </c>
      <c r="J17" s="251" t="e">
        <f t="shared" si="6"/>
        <v>#DIV/0!</v>
      </c>
      <c r="K17" s="251" t="e">
        <f t="shared" si="7"/>
        <v>#DIV/0!</v>
      </c>
      <c r="L17" s="252"/>
      <c r="M17" s="253" t="e">
        <f t="shared" si="0"/>
        <v>#DIV/0!</v>
      </c>
      <c r="N17" s="254" t="e">
        <f t="shared" si="8"/>
        <v>#DIV/0!</v>
      </c>
      <c r="O17" s="252"/>
      <c r="P17" s="253" t="e">
        <f t="shared" si="1"/>
        <v>#DIV/0!</v>
      </c>
      <c r="Q17" s="254" t="e">
        <f t="shared" si="9"/>
        <v>#DIV/0!</v>
      </c>
      <c r="R17" s="252"/>
      <c r="S17" s="253" t="e">
        <f t="shared" si="2"/>
        <v>#DIV/0!</v>
      </c>
      <c r="T17" s="254" t="e">
        <f t="shared" si="10"/>
        <v>#DIV/0!</v>
      </c>
      <c r="U17" s="252"/>
      <c r="V17" s="253" t="e">
        <f t="shared" si="3"/>
        <v>#DIV/0!</v>
      </c>
      <c r="W17" s="254" t="e">
        <f t="shared" si="11"/>
        <v>#DIV/0!</v>
      </c>
    </row>
    <row r="18" spans="1:23" x14ac:dyDescent="0.3">
      <c r="A18" s="161"/>
      <c r="B18" s="162"/>
      <c r="C18" s="165">
        <v>8</v>
      </c>
      <c r="D18" s="255"/>
      <c r="E18" s="255"/>
      <c r="F18" s="255"/>
      <c r="G18" s="256"/>
      <c r="H18" s="250" t="e">
        <f t="shared" si="4"/>
        <v>#DIV/0!</v>
      </c>
      <c r="I18" s="251" t="e">
        <f t="shared" si="5"/>
        <v>#DIV/0!</v>
      </c>
      <c r="J18" s="251" t="e">
        <f t="shared" si="6"/>
        <v>#DIV/0!</v>
      </c>
      <c r="K18" s="251" t="e">
        <f t="shared" si="7"/>
        <v>#DIV/0!</v>
      </c>
      <c r="L18" s="252"/>
      <c r="M18" s="253" t="e">
        <f t="shared" si="0"/>
        <v>#DIV/0!</v>
      </c>
      <c r="N18" s="254" t="e">
        <f t="shared" si="8"/>
        <v>#DIV/0!</v>
      </c>
      <c r="O18" s="252"/>
      <c r="P18" s="253" t="e">
        <f t="shared" si="1"/>
        <v>#DIV/0!</v>
      </c>
      <c r="Q18" s="254" t="e">
        <f t="shared" si="9"/>
        <v>#DIV/0!</v>
      </c>
      <c r="R18" s="252"/>
      <c r="S18" s="253" t="e">
        <f t="shared" si="2"/>
        <v>#DIV/0!</v>
      </c>
      <c r="T18" s="254" t="e">
        <f t="shared" si="10"/>
        <v>#DIV/0!</v>
      </c>
      <c r="U18" s="252"/>
      <c r="V18" s="253" t="e">
        <f t="shared" si="3"/>
        <v>#DIV/0!</v>
      </c>
      <c r="W18" s="254" t="e">
        <f t="shared" si="11"/>
        <v>#DIV/0!</v>
      </c>
    </row>
    <row r="19" spans="1:23" x14ac:dyDescent="0.3">
      <c r="A19" s="161"/>
      <c r="B19" s="162"/>
      <c r="C19" s="165">
        <v>9</v>
      </c>
      <c r="D19" s="255"/>
      <c r="E19" s="255"/>
      <c r="F19" s="255"/>
      <c r="G19" s="256"/>
      <c r="H19" s="250" t="e">
        <f t="shared" si="4"/>
        <v>#DIV/0!</v>
      </c>
      <c r="I19" s="251" t="e">
        <f t="shared" si="5"/>
        <v>#DIV/0!</v>
      </c>
      <c r="J19" s="251" t="e">
        <f t="shared" si="6"/>
        <v>#DIV/0!</v>
      </c>
      <c r="K19" s="251" t="e">
        <f t="shared" si="7"/>
        <v>#DIV/0!</v>
      </c>
      <c r="L19" s="252"/>
      <c r="M19" s="253" t="e">
        <f t="shared" si="0"/>
        <v>#DIV/0!</v>
      </c>
      <c r="N19" s="254" t="e">
        <f t="shared" si="8"/>
        <v>#DIV/0!</v>
      </c>
      <c r="O19" s="252"/>
      <c r="P19" s="253" t="e">
        <f t="shared" si="1"/>
        <v>#DIV/0!</v>
      </c>
      <c r="Q19" s="254" t="e">
        <f t="shared" si="9"/>
        <v>#DIV/0!</v>
      </c>
      <c r="R19" s="252"/>
      <c r="S19" s="253" t="e">
        <f t="shared" si="2"/>
        <v>#DIV/0!</v>
      </c>
      <c r="T19" s="254" t="e">
        <f t="shared" si="10"/>
        <v>#DIV/0!</v>
      </c>
      <c r="U19" s="252"/>
      <c r="V19" s="253" t="e">
        <f t="shared" si="3"/>
        <v>#DIV/0!</v>
      </c>
      <c r="W19" s="254" t="e">
        <f t="shared" si="11"/>
        <v>#DIV/0!</v>
      </c>
    </row>
    <row r="20" spans="1:23" ht="14.5" thickBot="1" x14ac:dyDescent="0.35">
      <c r="A20" s="161"/>
      <c r="B20" s="162"/>
      <c r="C20" s="171">
        <v>10</v>
      </c>
      <c r="D20" s="257"/>
      <c r="E20" s="257"/>
      <c r="F20" s="257"/>
      <c r="G20" s="258"/>
      <c r="H20" s="250" t="e">
        <f t="shared" si="4"/>
        <v>#DIV/0!</v>
      </c>
      <c r="I20" s="251" t="e">
        <f t="shared" si="5"/>
        <v>#DIV/0!</v>
      </c>
      <c r="J20" s="251" t="e">
        <f t="shared" si="6"/>
        <v>#DIV/0!</v>
      </c>
      <c r="K20" s="251" t="e">
        <f t="shared" si="7"/>
        <v>#DIV/0!</v>
      </c>
      <c r="L20" s="252"/>
      <c r="M20" s="253" t="e">
        <f t="shared" si="0"/>
        <v>#DIV/0!</v>
      </c>
      <c r="N20" s="254" t="e">
        <f t="shared" si="8"/>
        <v>#DIV/0!</v>
      </c>
      <c r="O20" s="252"/>
      <c r="P20" s="253" t="e">
        <f t="shared" si="1"/>
        <v>#DIV/0!</v>
      </c>
      <c r="Q20" s="254" t="e">
        <f t="shared" si="9"/>
        <v>#DIV/0!</v>
      </c>
      <c r="R20" s="252"/>
      <c r="S20" s="253" t="e">
        <f t="shared" si="2"/>
        <v>#DIV/0!</v>
      </c>
      <c r="T20" s="254" t="e">
        <f t="shared" si="10"/>
        <v>#DIV/0!</v>
      </c>
      <c r="U20" s="252"/>
      <c r="V20" s="253" t="e">
        <f t="shared" si="3"/>
        <v>#DIV/0!</v>
      </c>
      <c r="W20" s="254" t="e">
        <f t="shared" si="11"/>
        <v>#DIV/0!</v>
      </c>
    </row>
    <row r="21" spans="1:23" ht="16" thickBot="1" x14ac:dyDescent="0.4">
      <c r="B21" s="73"/>
      <c r="C21" s="163" t="s">
        <v>7</v>
      </c>
      <c r="D21" s="259" t="e">
        <f t="shared" ref="D21:G21" si="12">AVERAGE(D11:D20)</f>
        <v>#DIV/0!</v>
      </c>
      <c r="E21" s="259" t="e">
        <f t="shared" si="12"/>
        <v>#DIV/0!</v>
      </c>
      <c r="F21" s="260" t="e">
        <f t="shared" si="12"/>
        <v>#DIV/0!</v>
      </c>
      <c r="G21" s="261" t="e">
        <f t="shared" si="12"/>
        <v>#DIV/0!</v>
      </c>
      <c r="H21" s="262"/>
      <c r="I21" s="262"/>
      <c r="J21" s="262"/>
      <c r="K21" s="156"/>
      <c r="L21" s="156"/>
    </row>
    <row r="22" spans="1:23" ht="14.5" thickBot="1" x14ac:dyDescent="0.35">
      <c r="B22" s="73"/>
      <c r="C22" s="165" t="s">
        <v>11</v>
      </c>
      <c r="D22" s="263" t="e">
        <f>STDEV(D11:D20)</f>
        <v>#DIV/0!</v>
      </c>
      <c r="E22" s="263" t="e">
        <f>STDEV(E11:E20)</f>
        <v>#DIV/0!</v>
      </c>
      <c r="F22" s="264" t="e">
        <f>STDEV(F11:F20)</f>
        <v>#DIV/0!</v>
      </c>
      <c r="G22" s="265" t="e">
        <f>STDEV(G11:G20)</f>
        <v>#DIV/0!</v>
      </c>
      <c r="H22" s="262"/>
      <c r="I22" s="266" t="s">
        <v>97</v>
      </c>
      <c r="J22" s="267"/>
      <c r="K22" s="267"/>
      <c r="L22" s="267"/>
      <c r="M22" s="267"/>
      <c r="N22" s="267"/>
      <c r="O22" s="267"/>
      <c r="P22" s="268"/>
    </row>
    <row r="23" spans="1:23" ht="22.15" customHeight="1" thickBot="1" x14ac:dyDescent="0.35">
      <c r="B23" s="73"/>
      <c r="C23" s="165" t="s">
        <v>12</v>
      </c>
      <c r="D23" s="263" t="e">
        <f t="shared" ref="D23:G23" si="13">(D22/D21)*100</f>
        <v>#DIV/0!</v>
      </c>
      <c r="E23" s="263" t="e">
        <f t="shared" si="13"/>
        <v>#DIV/0!</v>
      </c>
      <c r="F23" s="264" t="e">
        <f t="shared" si="13"/>
        <v>#DIV/0!</v>
      </c>
      <c r="G23" s="265" t="e">
        <f t="shared" si="13"/>
        <v>#DIV/0!</v>
      </c>
      <c r="H23" s="262"/>
      <c r="I23" s="269" t="s">
        <v>104</v>
      </c>
      <c r="J23" s="270"/>
      <c r="K23" s="270"/>
      <c r="L23" s="270"/>
      <c r="M23" s="270"/>
      <c r="N23" s="271"/>
    </row>
    <row r="24" spans="1:23" ht="19.149999999999999" customHeight="1" thickBot="1" x14ac:dyDescent="0.35">
      <c r="B24" s="73"/>
      <c r="C24" s="165" t="s">
        <v>13</v>
      </c>
      <c r="D24" s="272" t="e">
        <f>ABS(((D7-D21)/D7)*100)</f>
        <v>#DIV/0!</v>
      </c>
      <c r="E24" s="272" t="e">
        <f t="shared" ref="E24:G24" si="14">ABS(((E7-E21)/E7)*100)</f>
        <v>#DIV/0!</v>
      </c>
      <c r="F24" s="273" t="e">
        <f t="shared" si="14"/>
        <v>#DIV/0!</v>
      </c>
      <c r="G24" s="274" t="e">
        <f t="shared" si="14"/>
        <v>#DIV/0!</v>
      </c>
      <c r="H24" s="262"/>
      <c r="I24" s="275" t="s">
        <v>88</v>
      </c>
      <c r="J24" s="276"/>
      <c r="K24" s="276"/>
      <c r="L24" s="276"/>
      <c r="M24" s="276"/>
      <c r="N24" s="277"/>
      <c r="O24" s="6"/>
      <c r="P24" s="6"/>
    </row>
    <row r="25" spans="1:23" ht="20.5" customHeight="1" thickBot="1" x14ac:dyDescent="0.35">
      <c r="B25" s="73"/>
      <c r="C25" s="165" t="s">
        <v>14</v>
      </c>
      <c r="D25" s="278">
        <f>COUNT(D11:D20)</f>
        <v>0</v>
      </c>
      <c r="E25" s="278">
        <f t="shared" ref="E25:G25" si="15">COUNT(E11:E20)</f>
        <v>0</v>
      </c>
      <c r="F25" s="279">
        <f t="shared" si="15"/>
        <v>0</v>
      </c>
      <c r="G25" s="280">
        <f t="shared" si="15"/>
        <v>0</v>
      </c>
      <c r="H25" s="281"/>
      <c r="I25" s="282" t="s">
        <v>89</v>
      </c>
      <c r="J25" s="283"/>
      <c r="K25" s="283"/>
      <c r="L25" s="283"/>
      <c r="M25" s="283"/>
      <c r="N25" s="283"/>
      <c r="O25" s="283"/>
      <c r="P25" s="283"/>
      <c r="Q25" s="284"/>
    </row>
    <row r="26" spans="1:23" ht="27.65" customHeight="1" thickBot="1" x14ac:dyDescent="0.35">
      <c r="B26" s="73"/>
      <c r="C26" s="165" t="s">
        <v>15</v>
      </c>
      <c r="D26" s="278">
        <f>MIN(D11:D20)</f>
        <v>0</v>
      </c>
      <c r="E26" s="278">
        <f t="shared" ref="E26:G26" si="16">MIN(E11:E20)</f>
        <v>0</v>
      </c>
      <c r="F26" s="279">
        <f t="shared" si="16"/>
        <v>0</v>
      </c>
      <c r="G26" s="280">
        <f t="shared" si="16"/>
        <v>0</v>
      </c>
      <c r="H26" s="281"/>
      <c r="I26" s="285" t="s">
        <v>91</v>
      </c>
      <c r="J26" s="286"/>
      <c r="K26" s="286"/>
      <c r="L26" s="286"/>
      <c r="M26" s="286"/>
      <c r="N26" s="286"/>
      <c r="O26" s="286"/>
      <c r="P26" s="287"/>
    </row>
    <row r="27" spans="1:23" ht="29.5" customHeight="1" thickBot="1" x14ac:dyDescent="0.35">
      <c r="B27" s="73"/>
      <c r="C27" s="165" t="s">
        <v>16</v>
      </c>
      <c r="D27" s="278">
        <f>MAX(D11:D20)</f>
        <v>0</v>
      </c>
      <c r="E27" s="278">
        <f t="shared" ref="E27:G27" si="17">MAX(E11:E20)</f>
        <v>0</v>
      </c>
      <c r="F27" s="279">
        <f t="shared" si="17"/>
        <v>0</v>
      </c>
      <c r="G27" s="280">
        <f t="shared" si="17"/>
        <v>0</v>
      </c>
      <c r="H27" s="281"/>
      <c r="I27" s="282" t="s">
        <v>106</v>
      </c>
      <c r="J27" s="283"/>
      <c r="K27" s="283"/>
      <c r="L27" s="283"/>
      <c r="M27" s="283"/>
      <c r="N27" s="283"/>
      <c r="O27" s="284"/>
    </row>
    <row r="28" spans="1:23" ht="15.5" x14ac:dyDescent="0.35">
      <c r="B28" s="73"/>
      <c r="C28" s="165" t="s">
        <v>17</v>
      </c>
      <c r="D28" s="278">
        <f t="shared" ref="D28:G28" si="18">D27-D26</f>
        <v>0</v>
      </c>
      <c r="E28" s="278">
        <f t="shared" si="18"/>
        <v>0</v>
      </c>
      <c r="F28" s="279">
        <f t="shared" si="18"/>
        <v>0</v>
      </c>
      <c r="G28" s="280">
        <f t="shared" si="18"/>
        <v>0</v>
      </c>
      <c r="H28" s="281"/>
      <c r="I28" s="281"/>
      <c r="J28" s="281"/>
      <c r="K28" s="288"/>
      <c r="L28" s="288"/>
      <c r="M28" s="289"/>
      <c r="N28" s="289"/>
    </row>
    <row r="29" spans="1:23" ht="15.5" x14ac:dyDescent="0.35">
      <c r="B29" s="73"/>
      <c r="C29" s="165" t="s">
        <v>18</v>
      </c>
      <c r="D29" s="272" t="e">
        <f>MAX(N11:N20)</f>
        <v>#DIV/0!</v>
      </c>
      <c r="E29" s="272" t="e">
        <f>MAX(Q11:Q20)</f>
        <v>#DIV/0!</v>
      </c>
      <c r="F29" s="273" t="e">
        <f>MAX(T11:T20)</f>
        <v>#DIV/0!</v>
      </c>
      <c r="G29" s="274" t="e">
        <f>MAX(W11:W20)</f>
        <v>#DIV/0!</v>
      </c>
      <c r="H29" s="281"/>
      <c r="I29" s="281"/>
      <c r="J29" s="281"/>
      <c r="K29" s="288"/>
      <c r="L29" s="288"/>
      <c r="M29" s="289"/>
      <c r="N29" s="289"/>
    </row>
    <row r="30" spans="1:23" ht="31.15" customHeight="1" thickBot="1" x14ac:dyDescent="0.35">
      <c r="B30" s="73"/>
      <c r="C30" s="165" t="s">
        <v>57</v>
      </c>
      <c r="D30" s="272">
        <f>IF(D25=9, 2.11, IF(D25=10, 2.18, (0.0027*D25*D25*D25)-(0.0712*D25*D25)+(0.693*D25)-0.3574+0.0066))</f>
        <v>-0.3508</v>
      </c>
      <c r="E30" s="272">
        <f t="shared" ref="E30:G30" si="19">IF(E25=9, 2.11, IF(E25=10, 2.18, (0.0027*E25*E25*E25)-(0.0712*E25*E25)+(0.693*E25)-0.3574+0.0066))</f>
        <v>-0.3508</v>
      </c>
      <c r="F30" s="273">
        <f t="shared" si="19"/>
        <v>-0.3508</v>
      </c>
      <c r="G30" s="290">
        <f t="shared" si="19"/>
        <v>-0.3508</v>
      </c>
      <c r="H30" s="281"/>
      <c r="I30" s="291"/>
      <c r="J30" s="291"/>
      <c r="K30" s="291"/>
      <c r="L30" s="291"/>
      <c r="M30" s="291"/>
      <c r="N30" s="291"/>
    </row>
    <row r="31" spans="1:23" ht="46.15" customHeight="1" thickBot="1" x14ac:dyDescent="0.35">
      <c r="B31" s="73"/>
      <c r="C31" s="292" t="s">
        <v>85</v>
      </c>
      <c r="D31" s="293" t="e">
        <f>IF(D30&lt;D29,"DATOS NO PASAN","DATOS PASAN")</f>
        <v>#DIV/0!</v>
      </c>
      <c r="E31" s="293" t="e">
        <f t="shared" ref="E31:G31" si="20">IF(E30&lt;E29,"DATOS NO PASAN","DATOS PASAN")</f>
        <v>#DIV/0!</v>
      </c>
      <c r="F31" s="293" t="e">
        <f t="shared" si="20"/>
        <v>#DIV/0!</v>
      </c>
      <c r="G31" s="294" t="e">
        <f t="shared" si="20"/>
        <v>#DIV/0!</v>
      </c>
      <c r="H31" s="281"/>
      <c r="I31" s="295"/>
      <c r="J31" s="295"/>
      <c r="K31" s="295"/>
      <c r="L31" s="295"/>
      <c r="M31" s="295"/>
      <c r="N31" s="295"/>
    </row>
    <row r="32" spans="1:23" ht="16" thickBot="1" x14ac:dyDescent="0.4">
      <c r="B32" s="73"/>
      <c r="C32" s="165" t="s">
        <v>19</v>
      </c>
      <c r="D32" s="278">
        <f>D25-1</f>
        <v>-1</v>
      </c>
      <c r="E32" s="278">
        <f>E25-1</f>
        <v>-1</v>
      </c>
      <c r="F32" s="279">
        <f>F25-1</f>
        <v>-1</v>
      </c>
      <c r="G32" s="296">
        <f>G25-1</f>
        <v>-1</v>
      </c>
      <c r="H32" s="281"/>
      <c r="I32" s="281"/>
      <c r="J32" s="281"/>
      <c r="K32" s="156"/>
      <c r="L32" s="156"/>
    </row>
    <row r="33" spans="2:12" ht="65.5" thickBot="1" x14ac:dyDescent="0.4">
      <c r="B33" s="297" t="s">
        <v>35</v>
      </c>
      <c r="C33" s="298" t="s">
        <v>34</v>
      </c>
      <c r="D33" s="299" t="s">
        <v>36</v>
      </c>
      <c r="E33" s="299" t="s">
        <v>36</v>
      </c>
      <c r="F33" s="300" t="s">
        <v>36</v>
      </c>
      <c r="G33" s="301" t="s">
        <v>36</v>
      </c>
      <c r="H33" s="302"/>
      <c r="I33" s="302"/>
      <c r="J33" s="302"/>
      <c r="K33" s="156"/>
      <c r="L33" s="156"/>
    </row>
  </sheetData>
  <sheetProtection algorithmName="SHA-512" hashValue="rYMPSj9CFmETD7IJOU60msg4y4eXLe9wM0Phs8aG2e01ThdvybxiFtBRpwtkcRjrY9n8Prc2xFEkxxVKrAcXXA==" saltValue="fbMNmdr8ljrRpoBkbMByXg==" spinCount="100000" sheet="1" objects="1" scenarios="1" selectLockedCells="1" sort="0"/>
  <sortState ref="O11:O20">
    <sortCondition ref="O11:O20"/>
  </sortState>
  <mergeCells count="11">
    <mergeCell ref="I27:O27"/>
    <mergeCell ref="R9:S9"/>
    <mergeCell ref="U9:V9"/>
    <mergeCell ref="L9:M9"/>
    <mergeCell ref="I24:N24"/>
    <mergeCell ref="I23:N23"/>
    <mergeCell ref="O9:P9"/>
    <mergeCell ref="I25:Q25"/>
    <mergeCell ref="I26:P26"/>
    <mergeCell ref="I22:P22"/>
    <mergeCell ref="E9:G9"/>
  </mergeCells>
  <phoneticPr fontId="1" type="noConversion"/>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R33"/>
  <sheetViews>
    <sheetView showGridLines="0" workbookViewId="0">
      <selection activeCell="D6" sqref="D6"/>
    </sheetView>
  </sheetViews>
  <sheetFormatPr baseColWidth="10" defaultColWidth="11.453125" defaultRowHeight="14" x14ac:dyDescent="0.3"/>
  <cols>
    <col min="1" max="1" width="21.1796875" style="3" customWidth="1"/>
    <col min="2" max="2" width="15.81640625" style="3" bestFit="1" customWidth="1"/>
    <col min="3" max="3" width="11.54296875" style="3" customWidth="1"/>
    <col min="4" max="4" width="12.453125" style="3" customWidth="1"/>
    <col min="5" max="5" width="12.81640625" style="3" customWidth="1"/>
    <col min="6" max="6" width="12.453125" style="3" customWidth="1"/>
    <col min="7" max="7" width="17.453125" style="3" customWidth="1"/>
    <col min="8" max="8" width="16.453125" style="3" customWidth="1"/>
    <col min="9" max="9" width="17.7265625" style="3" customWidth="1"/>
    <col min="10" max="10" width="11.26953125" style="3" customWidth="1"/>
    <col min="11" max="11" width="11.453125" style="3"/>
    <col min="12" max="12" width="18.54296875" style="3" bestFit="1" customWidth="1"/>
    <col min="13" max="14" width="11.453125" style="3"/>
    <col min="15" max="15" width="18.54296875" style="3" bestFit="1" customWidth="1"/>
    <col min="16" max="17" width="11.453125" style="3"/>
    <col min="18" max="18" width="18.54296875" style="3" bestFit="1" customWidth="1"/>
    <col min="19" max="16384" width="11.453125" style="3"/>
  </cols>
  <sheetData>
    <row r="2" spans="1:18" x14ac:dyDescent="0.3">
      <c r="B2" s="152" t="s">
        <v>157</v>
      </c>
      <c r="C2" s="152"/>
      <c r="D2" s="152"/>
      <c r="E2" s="152"/>
    </row>
    <row r="3" spans="1:18" x14ac:dyDescent="0.3">
      <c r="B3" s="6" t="s">
        <v>155</v>
      </c>
    </row>
    <row r="4" spans="1:18" ht="14.5" thickBot="1" x14ac:dyDescent="0.35">
      <c r="B4" s="1" t="s">
        <v>183</v>
      </c>
    </row>
    <row r="5" spans="1:18" ht="29.25" customHeight="1" thickBot="1" x14ac:dyDescent="0.35">
      <c r="D5" s="303" t="s">
        <v>190</v>
      </c>
      <c r="E5" s="304" t="s">
        <v>191</v>
      </c>
      <c r="F5" s="305" t="s">
        <v>192</v>
      </c>
    </row>
    <row r="6" spans="1:18" x14ac:dyDescent="0.3">
      <c r="C6" s="225" t="s">
        <v>102</v>
      </c>
      <c r="D6" s="306"/>
      <c r="E6" s="227"/>
      <c r="F6" s="228"/>
    </row>
    <row r="7" spans="1:18" ht="14.5" thickBot="1" x14ac:dyDescent="0.35">
      <c r="C7" s="229" t="s">
        <v>103</v>
      </c>
      <c r="D7" s="307"/>
      <c r="E7" s="231"/>
      <c r="F7" s="232"/>
    </row>
    <row r="8" spans="1:18" ht="14.5" thickBot="1" x14ac:dyDescent="0.35"/>
    <row r="9" spans="1:18" ht="18" customHeight="1" thickBot="1" x14ac:dyDescent="0.35">
      <c r="B9" s="154" t="s">
        <v>58</v>
      </c>
      <c r="C9" s="233"/>
      <c r="D9" s="234" t="s">
        <v>33</v>
      </c>
      <c r="E9" s="235"/>
      <c r="F9" s="237"/>
      <c r="G9" s="238"/>
      <c r="H9" s="238"/>
      <c r="I9" s="238"/>
      <c r="J9" s="239" t="s">
        <v>31</v>
      </c>
      <c r="K9" s="239"/>
      <c r="L9" s="240"/>
      <c r="M9" s="239" t="s">
        <v>37</v>
      </c>
      <c r="N9" s="239"/>
      <c r="O9" s="240"/>
      <c r="P9" s="239" t="s">
        <v>39</v>
      </c>
      <c r="Q9" s="239"/>
      <c r="R9" s="240"/>
    </row>
    <row r="10" spans="1:18" s="247" customFormat="1" ht="26.5" thickBot="1" x14ac:dyDescent="0.4">
      <c r="A10" s="157" t="s">
        <v>72</v>
      </c>
      <c r="B10" s="159" t="s">
        <v>0</v>
      </c>
      <c r="C10" s="241" t="s">
        <v>10</v>
      </c>
      <c r="D10" s="242" t="s">
        <v>47</v>
      </c>
      <c r="E10" s="242" t="s">
        <v>49</v>
      </c>
      <c r="F10" s="243" t="s">
        <v>48</v>
      </c>
      <c r="G10" s="244" t="s">
        <v>43</v>
      </c>
      <c r="H10" s="245" t="s">
        <v>44</v>
      </c>
      <c r="I10" s="245" t="s">
        <v>45</v>
      </c>
      <c r="J10" s="308" t="s">
        <v>47</v>
      </c>
      <c r="K10" s="246" t="s">
        <v>32</v>
      </c>
      <c r="L10" s="246" t="s">
        <v>24</v>
      </c>
      <c r="M10" s="246" t="s">
        <v>105</v>
      </c>
      <c r="N10" s="246" t="s">
        <v>38</v>
      </c>
      <c r="O10" s="246" t="s">
        <v>24</v>
      </c>
      <c r="P10" s="246" t="s">
        <v>48</v>
      </c>
      <c r="Q10" s="246" t="s">
        <v>40</v>
      </c>
      <c r="R10" s="246" t="s">
        <v>24</v>
      </c>
    </row>
    <row r="11" spans="1:18" x14ac:dyDescent="0.3">
      <c r="A11" s="161"/>
      <c r="B11" s="162"/>
      <c r="C11" s="163">
        <v>1</v>
      </c>
      <c r="D11" s="248"/>
      <c r="E11" s="248"/>
      <c r="F11" s="249"/>
      <c r="G11" s="250" t="e">
        <f t="shared" ref="G11:G20" si="0">_xlfn.NORM.DIST(J11,D$21,D$22,FALSE)</f>
        <v>#DIV/0!</v>
      </c>
      <c r="H11" s="251" t="e">
        <f t="shared" ref="H11:H20" si="1">_xlfn.NORM.DIST(M11,E$21,E$22,FALSE)</f>
        <v>#DIV/0!</v>
      </c>
      <c r="I11" s="309" t="e">
        <f t="shared" ref="I11:I20" si="2">_xlfn.NORM.DIST(P11,F$21,F$22,FALSE)</f>
        <v>#DIV/0!</v>
      </c>
      <c r="J11" s="310"/>
      <c r="K11" s="253" t="e">
        <f t="shared" ref="K11:K20" si="3">(D$21-J11)/D$22</f>
        <v>#DIV/0!</v>
      </c>
      <c r="L11" s="254" t="e">
        <f>IF(J11=0, ABS((AVERAGE($K$11:$K$20))/1000), ABS(K11))</f>
        <v>#DIV/0!</v>
      </c>
      <c r="M11" s="252"/>
      <c r="N11" s="253" t="e">
        <f t="shared" ref="N11:N20" si="4">(E$21-M11)/E$22</f>
        <v>#DIV/0!</v>
      </c>
      <c r="O11" s="254" t="e">
        <f>IF(M11=0, ABS((AVERAGE($N$11:$N$20))/1000), ABS(N11))</f>
        <v>#DIV/0!</v>
      </c>
      <c r="P11" s="252"/>
      <c r="Q11" s="253" t="e">
        <f t="shared" ref="Q11:Q20" si="5">(F$21-P11)/F$22</f>
        <v>#DIV/0!</v>
      </c>
      <c r="R11" s="254" t="e">
        <f>IF(P11=0, ABS((AVERAGE($Q$11:$Q$20))/1000), ABS(Q11))</f>
        <v>#DIV/0!</v>
      </c>
    </row>
    <row r="12" spans="1:18" x14ac:dyDescent="0.3">
      <c r="A12" s="161"/>
      <c r="B12" s="162"/>
      <c r="C12" s="165">
        <v>2</v>
      </c>
      <c r="D12" s="255"/>
      <c r="E12" s="255"/>
      <c r="F12" s="256"/>
      <c r="G12" s="250" t="e">
        <f t="shared" si="0"/>
        <v>#DIV/0!</v>
      </c>
      <c r="H12" s="251" t="e">
        <f t="shared" si="1"/>
        <v>#DIV/0!</v>
      </c>
      <c r="I12" s="309" t="e">
        <f t="shared" si="2"/>
        <v>#DIV/0!</v>
      </c>
      <c r="J12" s="310"/>
      <c r="K12" s="253" t="e">
        <f t="shared" si="3"/>
        <v>#DIV/0!</v>
      </c>
      <c r="L12" s="254" t="e">
        <f t="shared" ref="L12:L20" si="6">IF(J12=0, ABS((AVERAGE($K$11:$K$20))/1000), ABS(K12))</f>
        <v>#DIV/0!</v>
      </c>
      <c r="M12" s="252"/>
      <c r="N12" s="253" t="e">
        <f t="shared" si="4"/>
        <v>#DIV/0!</v>
      </c>
      <c r="O12" s="254" t="e">
        <f t="shared" ref="O12:O20" si="7">IF(M12=0, ABS((AVERAGE($N$11:$N$20))/1000), ABS(N12))</f>
        <v>#DIV/0!</v>
      </c>
      <c r="P12" s="252"/>
      <c r="Q12" s="253" t="e">
        <f t="shared" si="5"/>
        <v>#DIV/0!</v>
      </c>
      <c r="R12" s="254" t="e">
        <f t="shared" ref="R12:R20" si="8">IF(P12=0, ABS((AVERAGE($Q$11:$Q$20))/1000), ABS(Q12))</f>
        <v>#DIV/0!</v>
      </c>
    </row>
    <row r="13" spans="1:18" x14ac:dyDescent="0.3">
      <c r="A13" s="161"/>
      <c r="B13" s="162"/>
      <c r="C13" s="165">
        <v>3</v>
      </c>
      <c r="D13" s="255"/>
      <c r="E13" s="255"/>
      <c r="F13" s="256"/>
      <c r="G13" s="250" t="e">
        <f t="shared" si="0"/>
        <v>#DIV/0!</v>
      </c>
      <c r="H13" s="251" t="e">
        <f t="shared" si="1"/>
        <v>#DIV/0!</v>
      </c>
      <c r="I13" s="309" t="e">
        <f t="shared" si="2"/>
        <v>#DIV/0!</v>
      </c>
      <c r="J13" s="310"/>
      <c r="K13" s="253" t="e">
        <f t="shared" si="3"/>
        <v>#DIV/0!</v>
      </c>
      <c r="L13" s="254" t="e">
        <f t="shared" si="6"/>
        <v>#DIV/0!</v>
      </c>
      <c r="M13" s="252"/>
      <c r="N13" s="253" t="e">
        <f t="shared" si="4"/>
        <v>#DIV/0!</v>
      </c>
      <c r="O13" s="254" t="e">
        <f t="shared" si="7"/>
        <v>#DIV/0!</v>
      </c>
      <c r="P13" s="252"/>
      <c r="Q13" s="253" t="e">
        <f t="shared" si="5"/>
        <v>#DIV/0!</v>
      </c>
      <c r="R13" s="254" t="e">
        <f t="shared" si="8"/>
        <v>#DIV/0!</v>
      </c>
    </row>
    <row r="14" spans="1:18" x14ac:dyDescent="0.3">
      <c r="A14" s="161"/>
      <c r="B14" s="162"/>
      <c r="C14" s="165">
        <v>4</v>
      </c>
      <c r="D14" s="255"/>
      <c r="E14" s="255"/>
      <c r="F14" s="256"/>
      <c r="G14" s="250" t="e">
        <f t="shared" si="0"/>
        <v>#DIV/0!</v>
      </c>
      <c r="H14" s="251" t="e">
        <f t="shared" si="1"/>
        <v>#DIV/0!</v>
      </c>
      <c r="I14" s="309" t="e">
        <f t="shared" si="2"/>
        <v>#DIV/0!</v>
      </c>
      <c r="J14" s="310"/>
      <c r="K14" s="253" t="e">
        <f t="shared" si="3"/>
        <v>#DIV/0!</v>
      </c>
      <c r="L14" s="254" t="e">
        <f t="shared" si="6"/>
        <v>#DIV/0!</v>
      </c>
      <c r="M14" s="252"/>
      <c r="N14" s="253" t="e">
        <f t="shared" si="4"/>
        <v>#DIV/0!</v>
      </c>
      <c r="O14" s="254" t="e">
        <f t="shared" si="7"/>
        <v>#DIV/0!</v>
      </c>
      <c r="P14" s="252"/>
      <c r="Q14" s="253" t="e">
        <f t="shared" si="5"/>
        <v>#DIV/0!</v>
      </c>
      <c r="R14" s="254" t="e">
        <f t="shared" si="8"/>
        <v>#DIV/0!</v>
      </c>
    </row>
    <row r="15" spans="1:18" x14ac:dyDescent="0.3">
      <c r="A15" s="161"/>
      <c r="B15" s="162"/>
      <c r="C15" s="165">
        <v>5</v>
      </c>
      <c r="D15" s="255"/>
      <c r="E15" s="255"/>
      <c r="F15" s="256"/>
      <c r="G15" s="250" t="e">
        <f t="shared" si="0"/>
        <v>#DIV/0!</v>
      </c>
      <c r="H15" s="251" t="e">
        <f t="shared" si="1"/>
        <v>#DIV/0!</v>
      </c>
      <c r="I15" s="309" t="e">
        <f t="shared" si="2"/>
        <v>#DIV/0!</v>
      </c>
      <c r="J15" s="310"/>
      <c r="K15" s="253" t="e">
        <f t="shared" si="3"/>
        <v>#DIV/0!</v>
      </c>
      <c r="L15" s="254" t="e">
        <f t="shared" si="6"/>
        <v>#DIV/0!</v>
      </c>
      <c r="M15" s="252"/>
      <c r="N15" s="253" t="e">
        <f t="shared" si="4"/>
        <v>#DIV/0!</v>
      </c>
      <c r="O15" s="254" t="e">
        <f t="shared" si="7"/>
        <v>#DIV/0!</v>
      </c>
      <c r="P15" s="252"/>
      <c r="Q15" s="253" t="e">
        <f t="shared" si="5"/>
        <v>#DIV/0!</v>
      </c>
      <c r="R15" s="254" t="e">
        <f t="shared" si="8"/>
        <v>#DIV/0!</v>
      </c>
    </row>
    <row r="16" spans="1:18" x14ac:dyDescent="0.3">
      <c r="A16" s="161"/>
      <c r="B16" s="162"/>
      <c r="C16" s="165">
        <v>6</v>
      </c>
      <c r="D16" s="255"/>
      <c r="E16" s="255"/>
      <c r="F16" s="256"/>
      <c r="G16" s="250" t="e">
        <f t="shared" si="0"/>
        <v>#DIV/0!</v>
      </c>
      <c r="H16" s="251" t="e">
        <f t="shared" si="1"/>
        <v>#DIV/0!</v>
      </c>
      <c r="I16" s="309" t="e">
        <f t="shared" si="2"/>
        <v>#DIV/0!</v>
      </c>
      <c r="J16" s="310"/>
      <c r="K16" s="253" t="e">
        <f t="shared" si="3"/>
        <v>#DIV/0!</v>
      </c>
      <c r="L16" s="254" t="e">
        <f t="shared" si="6"/>
        <v>#DIV/0!</v>
      </c>
      <c r="M16" s="252"/>
      <c r="N16" s="253" t="e">
        <f t="shared" si="4"/>
        <v>#DIV/0!</v>
      </c>
      <c r="O16" s="254" t="e">
        <f t="shared" si="7"/>
        <v>#DIV/0!</v>
      </c>
      <c r="P16" s="252"/>
      <c r="Q16" s="253" t="e">
        <f t="shared" si="5"/>
        <v>#DIV/0!</v>
      </c>
      <c r="R16" s="254" t="e">
        <f t="shared" si="8"/>
        <v>#DIV/0!</v>
      </c>
    </row>
    <row r="17" spans="1:18" x14ac:dyDescent="0.3">
      <c r="A17" s="161"/>
      <c r="B17" s="162"/>
      <c r="C17" s="165">
        <v>7</v>
      </c>
      <c r="D17" s="255"/>
      <c r="E17" s="255"/>
      <c r="F17" s="256"/>
      <c r="G17" s="250" t="e">
        <f t="shared" si="0"/>
        <v>#DIV/0!</v>
      </c>
      <c r="H17" s="251" t="e">
        <f t="shared" si="1"/>
        <v>#DIV/0!</v>
      </c>
      <c r="I17" s="309" t="e">
        <f t="shared" si="2"/>
        <v>#DIV/0!</v>
      </c>
      <c r="J17" s="310"/>
      <c r="K17" s="253" t="e">
        <f t="shared" si="3"/>
        <v>#DIV/0!</v>
      </c>
      <c r="L17" s="254" t="e">
        <f t="shared" si="6"/>
        <v>#DIV/0!</v>
      </c>
      <c r="M17" s="252"/>
      <c r="N17" s="253" t="e">
        <f t="shared" si="4"/>
        <v>#DIV/0!</v>
      </c>
      <c r="O17" s="254" t="e">
        <f t="shared" si="7"/>
        <v>#DIV/0!</v>
      </c>
      <c r="P17" s="252"/>
      <c r="Q17" s="253" t="e">
        <f t="shared" si="5"/>
        <v>#DIV/0!</v>
      </c>
      <c r="R17" s="254" t="e">
        <f t="shared" si="8"/>
        <v>#DIV/0!</v>
      </c>
    </row>
    <row r="18" spans="1:18" x14ac:dyDescent="0.3">
      <c r="A18" s="161"/>
      <c r="B18" s="162"/>
      <c r="C18" s="165">
        <v>8</v>
      </c>
      <c r="D18" s="255"/>
      <c r="E18" s="255"/>
      <c r="F18" s="256"/>
      <c r="G18" s="250" t="e">
        <f t="shared" si="0"/>
        <v>#DIV/0!</v>
      </c>
      <c r="H18" s="251" t="e">
        <f t="shared" si="1"/>
        <v>#DIV/0!</v>
      </c>
      <c r="I18" s="309" t="e">
        <f t="shared" si="2"/>
        <v>#DIV/0!</v>
      </c>
      <c r="J18" s="310"/>
      <c r="K18" s="253" t="e">
        <f t="shared" si="3"/>
        <v>#DIV/0!</v>
      </c>
      <c r="L18" s="254" t="e">
        <f t="shared" si="6"/>
        <v>#DIV/0!</v>
      </c>
      <c r="M18" s="252"/>
      <c r="N18" s="253" t="e">
        <f t="shared" si="4"/>
        <v>#DIV/0!</v>
      </c>
      <c r="O18" s="254" t="e">
        <f t="shared" si="7"/>
        <v>#DIV/0!</v>
      </c>
      <c r="P18" s="252"/>
      <c r="Q18" s="253" t="e">
        <f t="shared" si="5"/>
        <v>#DIV/0!</v>
      </c>
      <c r="R18" s="254" t="e">
        <f t="shared" si="8"/>
        <v>#DIV/0!</v>
      </c>
    </row>
    <row r="19" spans="1:18" x14ac:dyDescent="0.3">
      <c r="A19" s="161"/>
      <c r="B19" s="162"/>
      <c r="C19" s="165">
        <v>9</v>
      </c>
      <c r="D19" s="255"/>
      <c r="E19" s="255"/>
      <c r="F19" s="256"/>
      <c r="G19" s="250" t="e">
        <f t="shared" si="0"/>
        <v>#DIV/0!</v>
      </c>
      <c r="H19" s="251" t="e">
        <f t="shared" si="1"/>
        <v>#DIV/0!</v>
      </c>
      <c r="I19" s="309" t="e">
        <f t="shared" si="2"/>
        <v>#DIV/0!</v>
      </c>
      <c r="J19" s="310"/>
      <c r="K19" s="253" t="e">
        <f t="shared" si="3"/>
        <v>#DIV/0!</v>
      </c>
      <c r="L19" s="254" t="e">
        <f t="shared" si="6"/>
        <v>#DIV/0!</v>
      </c>
      <c r="M19" s="252"/>
      <c r="N19" s="253" t="e">
        <f t="shared" si="4"/>
        <v>#DIV/0!</v>
      </c>
      <c r="O19" s="254" t="e">
        <f t="shared" si="7"/>
        <v>#DIV/0!</v>
      </c>
      <c r="P19" s="252"/>
      <c r="Q19" s="253" t="e">
        <f t="shared" si="5"/>
        <v>#DIV/0!</v>
      </c>
      <c r="R19" s="254" t="e">
        <f t="shared" si="8"/>
        <v>#DIV/0!</v>
      </c>
    </row>
    <row r="20" spans="1:18" ht="14.5" thickBot="1" x14ac:dyDescent="0.35">
      <c r="A20" s="161"/>
      <c r="B20" s="162"/>
      <c r="C20" s="171">
        <v>10</v>
      </c>
      <c r="D20" s="257"/>
      <c r="E20" s="257"/>
      <c r="F20" s="258"/>
      <c r="G20" s="250" t="e">
        <f t="shared" si="0"/>
        <v>#DIV/0!</v>
      </c>
      <c r="H20" s="251" t="e">
        <f t="shared" si="1"/>
        <v>#DIV/0!</v>
      </c>
      <c r="I20" s="309" t="e">
        <f t="shared" si="2"/>
        <v>#DIV/0!</v>
      </c>
      <c r="J20" s="310"/>
      <c r="K20" s="253" t="e">
        <f t="shared" si="3"/>
        <v>#DIV/0!</v>
      </c>
      <c r="L20" s="254" t="e">
        <f t="shared" si="6"/>
        <v>#DIV/0!</v>
      </c>
      <c r="M20" s="252"/>
      <c r="N20" s="253" t="e">
        <f t="shared" si="4"/>
        <v>#DIV/0!</v>
      </c>
      <c r="O20" s="254" t="e">
        <f t="shared" si="7"/>
        <v>#DIV/0!</v>
      </c>
      <c r="P20" s="252"/>
      <c r="Q20" s="253" t="e">
        <f t="shared" si="5"/>
        <v>#DIV/0!</v>
      </c>
      <c r="R20" s="254" t="e">
        <f t="shared" si="8"/>
        <v>#DIV/0!</v>
      </c>
    </row>
    <row r="21" spans="1:18" ht="16" thickBot="1" x14ac:dyDescent="0.4">
      <c r="B21" s="73"/>
      <c r="C21" s="163" t="s">
        <v>7</v>
      </c>
      <c r="D21" s="259" t="e">
        <f t="shared" ref="D21:F21" si="9">AVERAGE(D11:D20)</f>
        <v>#DIV/0!</v>
      </c>
      <c r="E21" s="260" t="e">
        <f t="shared" si="9"/>
        <v>#DIV/0!</v>
      </c>
      <c r="F21" s="261" t="e">
        <f t="shared" si="9"/>
        <v>#DIV/0!</v>
      </c>
      <c r="G21" s="262"/>
      <c r="H21" s="262"/>
      <c r="I21" s="262"/>
      <c r="J21" s="156"/>
    </row>
    <row r="22" spans="1:18" ht="14.5" thickBot="1" x14ac:dyDescent="0.35">
      <c r="B22" s="73"/>
      <c r="C22" s="165" t="s">
        <v>11</v>
      </c>
      <c r="D22" s="263" t="e">
        <f>STDEV(D11:D20)</f>
        <v>#DIV/0!</v>
      </c>
      <c r="E22" s="264" t="e">
        <f>STDEV(E11:E20)</f>
        <v>#DIV/0!</v>
      </c>
      <c r="F22" s="265" t="e">
        <f>STDEV(F11:F20)</f>
        <v>#DIV/0!</v>
      </c>
      <c r="G22" s="262"/>
      <c r="H22" s="266" t="s">
        <v>97</v>
      </c>
      <c r="I22" s="267"/>
      <c r="J22" s="267"/>
      <c r="K22" s="267"/>
      <c r="L22" s="267"/>
      <c r="M22" s="267"/>
      <c r="N22" s="267"/>
      <c r="O22" s="268"/>
    </row>
    <row r="23" spans="1:18" ht="15" customHeight="1" thickBot="1" x14ac:dyDescent="0.35">
      <c r="B23" s="73"/>
      <c r="C23" s="165" t="s">
        <v>12</v>
      </c>
      <c r="D23" s="263" t="e">
        <f t="shared" ref="D23:F23" si="10">(D22/D21)*100</f>
        <v>#DIV/0!</v>
      </c>
      <c r="E23" s="264" t="e">
        <f t="shared" si="10"/>
        <v>#DIV/0!</v>
      </c>
      <c r="F23" s="265" t="e">
        <f t="shared" si="10"/>
        <v>#DIV/0!</v>
      </c>
      <c r="G23" s="262"/>
      <c r="H23" s="269" t="s">
        <v>104</v>
      </c>
      <c r="I23" s="270"/>
      <c r="J23" s="270"/>
      <c r="K23" s="270"/>
      <c r="L23" s="270"/>
      <c r="M23" s="271"/>
    </row>
    <row r="24" spans="1:18" ht="19.149999999999999" customHeight="1" thickBot="1" x14ac:dyDescent="0.35">
      <c r="B24" s="73"/>
      <c r="C24" s="165" t="s">
        <v>13</v>
      </c>
      <c r="D24" s="272" t="e">
        <f>ABS(((D7-D21)/D7)*100)</f>
        <v>#DIV/0!</v>
      </c>
      <c r="E24" s="273" t="e">
        <f t="shared" ref="E24:F24" si="11">ABS(((E7-E21)/E7)*100)</f>
        <v>#DIV/0!</v>
      </c>
      <c r="F24" s="274" t="e">
        <f t="shared" si="11"/>
        <v>#DIV/0!</v>
      </c>
      <c r="G24" s="262"/>
      <c r="H24" s="275" t="s">
        <v>88</v>
      </c>
      <c r="I24" s="276"/>
      <c r="J24" s="276"/>
      <c r="K24" s="276"/>
      <c r="L24" s="276"/>
      <c r="M24" s="277"/>
      <c r="N24" s="6"/>
      <c r="O24" s="6"/>
    </row>
    <row r="25" spans="1:18" ht="20.5" customHeight="1" thickBot="1" x14ac:dyDescent="0.35">
      <c r="B25" s="73"/>
      <c r="C25" s="165" t="s">
        <v>14</v>
      </c>
      <c r="D25" s="278">
        <f>COUNT(D11:D20)</f>
        <v>0</v>
      </c>
      <c r="E25" s="279">
        <f t="shared" ref="E25:F25" si="12">COUNT(E11:E20)</f>
        <v>0</v>
      </c>
      <c r="F25" s="280">
        <f t="shared" si="12"/>
        <v>0</v>
      </c>
      <c r="G25" s="281"/>
      <c r="H25" s="282" t="s">
        <v>89</v>
      </c>
      <c r="I25" s="283"/>
      <c r="J25" s="283"/>
      <c r="K25" s="283"/>
      <c r="L25" s="283"/>
      <c r="M25" s="283"/>
      <c r="N25" s="283"/>
      <c r="O25" s="283"/>
      <c r="P25" s="284"/>
    </row>
    <row r="26" spans="1:18" ht="28.9" customHeight="1" thickBot="1" x14ac:dyDescent="0.35">
      <c r="B26" s="73"/>
      <c r="C26" s="165" t="s">
        <v>15</v>
      </c>
      <c r="D26" s="278">
        <f>MIN(D11:D20)</f>
        <v>0</v>
      </c>
      <c r="E26" s="279">
        <f t="shared" ref="E26:F26" si="13">MIN(E11:E20)</f>
        <v>0</v>
      </c>
      <c r="F26" s="280">
        <f t="shared" si="13"/>
        <v>0</v>
      </c>
      <c r="G26" s="281"/>
      <c r="H26" s="285" t="s">
        <v>91</v>
      </c>
      <c r="I26" s="286"/>
      <c r="J26" s="286"/>
      <c r="K26" s="286"/>
      <c r="L26" s="286"/>
      <c r="M26" s="286"/>
      <c r="N26" s="286"/>
      <c r="O26" s="287"/>
    </row>
    <row r="27" spans="1:18" ht="25.15" customHeight="1" thickBot="1" x14ac:dyDescent="0.35">
      <c r="B27" s="73"/>
      <c r="C27" s="165" t="s">
        <v>16</v>
      </c>
      <c r="D27" s="278">
        <f>MAX(D11:D20)</f>
        <v>0</v>
      </c>
      <c r="E27" s="279">
        <f t="shared" ref="E27:F27" si="14">MAX(E11:E20)</f>
        <v>0</v>
      </c>
      <c r="F27" s="280">
        <f t="shared" si="14"/>
        <v>0</v>
      </c>
      <c r="G27" s="281"/>
      <c r="H27" s="282" t="s">
        <v>106</v>
      </c>
      <c r="I27" s="283"/>
      <c r="J27" s="283"/>
      <c r="K27" s="283"/>
      <c r="L27" s="283"/>
      <c r="M27" s="283"/>
      <c r="N27" s="284"/>
    </row>
    <row r="28" spans="1:18" ht="15.5" x14ac:dyDescent="0.35">
      <c r="B28" s="73"/>
      <c r="C28" s="165" t="s">
        <v>17</v>
      </c>
      <c r="D28" s="278">
        <f t="shared" ref="D28:F28" si="15">D27-D26</f>
        <v>0</v>
      </c>
      <c r="E28" s="279">
        <f t="shared" si="15"/>
        <v>0</v>
      </c>
      <c r="F28" s="280">
        <f t="shared" si="15"/>
        <v>0</v>
      </c>
      <c r="G28" s="281"/>
      <c r="H28" s="281"/>
      <c r="I28" s="281"/>
      <c r="J28" s="156"/>
    </row>
    <row r="29" spans="1:18" ht="15.5" x14ac:dyDescent="0.35">
      <c r="B29" s="73"/>
      <c r="C29" s="165" t="s">
        <v>18</v>
      </c>
      <c r="D29" s="272" t="e">
        <f>MAX(L11:L20)</f>
        <v>#DIV/0!</v>
      </c>
      <c r="E29" s="273" t="e">
        <f>MAX(O11:O20)</f>
        <v>#DIV/0!</v>
      </c>
      <c r="F29" s="274" t="e">
        <f>MAX(R11:R20)</f>
        <v>#DIV/0!</v>
      </c>
      <c r="G29" s="281"/>
      <c r="H29" s="281"/>
      <c r="I29" s="281"/>
      <c r="J29" s="288"/>
      <c r="K29" s="289"/>
      <c r="L29" s="289"/>
      <c r="M29" s="289"/>
      <c r="N29" s="289"/>
    </row>
    <row r="30" spans="1:18" ht="31.9" customHeight="1" thickBot="1" x14ac:dyDescent="0.35">
      <c r="B30" s="73"/>
      <c r="C30" s="165" t="s">
        <v>57</v>
      </c>
      <c r="D30" s="272">
        <f>IF(D25=9, 2.11, IF(D25=10, 2.18, (0.0027*D25*D25*D25)-(0.0712*D25*D25)+(0.693*D25)-0.3574+0.0066))</f>
        <v>-0.3508</v>
      </c>
      <c r="E30" s="273">
        <f t="shared" ref="E30:F30" si="16">IF(E25=9, 2.11, IF(E25=10, 2.18, (0.0027*E25*E25*E25)-(0.0712*E25*E25)+(0.693*E25)-0.3574+0.0066))</f>
        <v>-0.3508</v>
      </c>
      <c r="F30" s="290">
        <f t="shared" si="16"/>
        <v>-0.3508</v>
      </c>
      <c r="G30" s="281"/>
      <c r="H30" s="291"/>
      <c r="I30" s="291"/>
      <c r="J30" s="291"/>
      <c r="K30" s="291"/>
      <c r="L30" s="291"/>
      <c r="M30" s="291"/>
      <c r="N30" s="291"/>
    </row>
    <row r="31" spans="1:18" ht="41.5" customHeight="1" thickBot="1" x14ac:dyDescent="0.35">
      <c r="B31" s="73"/>
      <c r="C31" s="292" t="s">
        <v>85</v>
      </c>
      <c r="D31" s="293" t="e">
        <f>IF(D30&lt;D29,"DATOS NO PASAN","DATOS PASAN")</f>
        <v>#DIV/0!</v>
      </c>
      <c r="E31" s="293" t="e">
        <f t="shared" ref="E31:F31" si="17">IF(E30&lt;E29,"DATOS NO PASAN","DATOS PASAN")</f>
        <v>#DIV/0!</v>
      </c>
      <c r="F31" s="294" t="e">
        <f t="shared" si="17"/>
        <v>#DIV/0!</v>
      </c>
      <c r="G31" s="281"/>
      <c r="H31" s="291"/>
      <c r="I31" s="291"/>
      <c r="J31" s="291"/>
      <c r="K31" s="291"/>
      <c r="L31" s="291"/>
      <c r="M31" s="291"/>
      <c r="N31" s="291"/>
    </row>
    <row r="32" spans="1:18" ht="19.899999999999999" customHeight="1" thickBot="1" x14ac:dyDescent="0.35">
      <c r="B32" s="73"/>
      <c r="C32" s="171" t="s">
        <v>19</v>
      </c>
      <c r="D32" s="311">
        <f>D25-1</f>
        <v>-1</v>
      </c>
      <c r="E32" s="312">
        <f>E25-1</f>
        <v>-1</v>
      </c>
      <c r="F32" s="313">
        <f>F25-1</f>
        <v>-1</v>
      </c>
      <c r="G32" s="281"/>
      <c r="H32" s="295"/>
      <c r="I32" s="295"/>
      <c r="J32" s="295"/>
      <c r="K32" s="295"/>
      <c r="L32" s="295"/>
      <c r="M32" s="289"/>
      <c r="N32" s="289"/>
    </row>
    <row r="33" spans="2:10" ht="65.5" thickBot="1" x14ac:dyDescent="0.4">
      <c r="B33" s="297" t="s">
        <v>52</v>
      </c>
      <c r="C33" s="298" t="s">
        <v>51</v>
      </c>
      <c r="D33" s="314" t="s">
        <v>50</v>
      </c>
      <c r="E33" s="314" t="s">
        <v>50</v>
      </c>
      <c r="F33" s="315" t="s">
        <v>50</v>
      </c>
      <c r="G33" s="302"/>
      <c r="H33" s="302"/>
      <c r="I33" s="302"/>
      <c r="J33" s="156"/>
    </row>
  </sheetData>
  <sheetProtection algorithmName="SHA-512" hashValue="7p8PfzS4Q0pgQzRpBMxpZD2nWmPOJhlicj2uFCeYQ8VfpKUJ7Ac1tUILwc/o+yXVmOpDYD78Vve2ZJp0yieuEA==" saltValue="uVCkBjikpdJaIAjxbhJ4MA==" spinCount="100000" sheet="1" objects="1" scenarios="1" selectLockedCells="1" sort="0"/>
  <sortState ref="J11:J20">
    <sortCondition ref="J11"/>
  </sortState>
  <mergeCells count="10">
    <mergeCell ref="H27:N27"/>
    <mergeCell ref="H26:O26"/>
    <mergeCell ref="P9:Q9"/>
    <mergeCell ref="J9:K9"/>
    <mergeCell ref="M9:N9"/>
    <mergeCell ref="H23:M23"/>
    <mergeCell ref="H24:M24"/>
    <mergeCell ref="H25:P25"/>
    <mergeCell ref="H22:O22"/>
    <mergeCell ref="E9:F9"/>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O30"/>
  <sheetViews>
    <sheetView showGridLines="0" workbookViewId="0">
      <selection activeCell="C6" sqref="C6"/>
    </sheetView>
  </sheetViews>
  <sheetFormatPr baseColWidth="10" defaultColWidth="11.453125" defaultRowHeight="14" x14ac:dyDescent="0.3"/>
  <cols>
    <col min="1" max="1" width="19.81640625" style="3" customWidth="1"/>
    <col min="2" max="2" width="15.81640625" style="3" bestFit="1" customWidth="1"/>
    <col min="3" max="3" width="11.26953125" style="3" customWidth="1"/>
    <col min="4" max="4" width="12.81640625" style="3" customWidth="1"/>
    <col min="5" max="5" width="15.7265625" style="3" customWidth="1"/>
    <col min="6" max="6" width="18.54296875" style="3" bestFit="1" customWidth="1"/>
    <col min="7" max="7" width="16.453125" style="3" customWidth="1"/>
    <col min="8" max="8" width="11.26953125" style="3" customWidth="1"/>
    <col min="9" max="9" width="14.54296875" style="3" customWidth="1"/>
    <col min="10" max="10" width="18.54296875" style="3" bestFit="1" customWidth="1"/>
    <col min="11" max="12" width="11.453125" style="3"/>
    <col min="13" max="13" width="18.54296875" style="3" bestFit="1" customWidth="1"/>
    <col min="14" max="16384" width="11.453125" style="3"/>
  </cols>
  <sheetData>
    <row r="2" spans="1:13" x14ac:dyDescent="0.3">
      <c r="B2" s="152" t="s">
        <v>157</v>
      </c>
      <c r="C2" s="152"/>
      <c r="D2" s="152"/>
      <c r="E2" s="152"/>
    </row>
    <row r="3" spans="1:13" x14ac:dyDescent="0.3">
      <c r="A3" s="5"/>
      <c r="B3" s="6" t="s">
        <v>155</v>
      </c>
    </row>
    <row r="4" spans="1:13" x14ac:dyDescent="0.3">
      <c r="B4" s="1" t="s">
        <v>183</v>
      </c>
    </row>
    <row r="5" spans="1:13" ht="14.5" thickBot="1" x14ac:dyDescent="0.35"/>
    <row r="6" spans="1:13" ht="16.899999999999999" customHeight="1" thickBot="1" x14ac:dyDescent="0.35">
      <c r="B6" s="316" t="s">
        <v>58</v>
      </c>
      <c r="C6" s="155"/>
      <c r="D6" s="234" t="s">
        <v>33</v>
      </c>
      <c r="E6" s="155"/>
      <c r="F6" s="238"/>
      <c r="G6" s="238"/>
      <c r="H6" s="239" t="s">
        <v>31</v>
      </c>
      <c r="I6" s="239"/>
      <c r="J6" s="240"/>
      <c r="K6" s="239" t="s">
        <v>37</v>
      </c>
      <c r="L6" s="239"/>
      <c r="M6" s="240"/>
    </row>
    <row r="7" spans="1:13" s="247" customFormat="1" ht="32" thickBot="1" x14ac:dyDescent="0.4">
      <c r="A7" s="157" t="s">
        <v>72</v>
      </c>
      <c r="B7" s="159" t="s">
        <v>0</v>
      </c>
      <c r="C7" s="317" t="s">
        <v>10</v>
      </c>
      <c r="D7" s="318" t="s">
        <v>53</v>
      </c>
      <c r="E7" s="319" t="s">
        <v>54</v>
      </c>
      <c r="F7" s="244" t="s">
        <v>43</v>
      </c>
      <c r="G7" s="245" t="s">
        <v>44</v>
      </c>
      <c r="H7" s="320" t="s">
        <v>53</v>
      </c>
      <c r="I7" s="246" t="s">
        <v>32</v>
      </c>
      <c r="J7" s="246" t="s">
        <v>24</v>
      </c>
      <c r="K7" s="321" t="s">
        <v>54</v>
      </c>
      <c r="L7" s="246" t="s">
        <v>38</v>
      </c>
      <c r="M7" s="246" t="s">
        <v>24</v>
      </c>
    </row>
    <row r="8" spans="1:13" x14ac:dyDescent="0.3">
      <c r="A8" s="161"/>
      <c r="B8" s="162"/>
      <c r="C8" s="163">
        <v>1</v>
      </c>
      <c r="D8" s="248"/>
      <c r="E8" s="249"/>
      <c r="F8" s="250" t="e">
        <f t="shared" ref="F8:F17" si="0">_xlfn.NORM.DIST(H8,D$18,D$19,FALSE)</f>
        <v>#DIV/0!</v>
      </c>
      <c r="G8" s="251" t="e">
        <f t="shared" ref="G8:G17" si="1">_xlfn.NORM.DIST(K8,E$18,E$19,FALSE)</f>
        <v>#DIV/0!</v>
      </c>
      <c r="H8" s="252"/>
      <c r="I8" s="253" t="e">
        <f t="shared" ref="I8:I17" si="2">(D$18-H8)/D$19</f>
        <v>#DIV/0!</v>
      </c>
      <c r="J8" s="254" t="e">
        <f>IF(H8=0, ABS((AVERAGE($I$8:$I$17))/1000), ABS(I8))</f>
        <v>#DIV/0!</v>
      </c>
      <c r="K8" s="252"/>
      <c r="L8" s="253" t="e">
        <f t="shared" ref="L8:L17" si="3">(E$18-K8)/E$19</f>
        <v>#DIV/0!</v>
      </c>
      <c r="M8" s="254" t="e">
        <f>IF(K8=0, ABS((AVERAGE($L$8:$L$17))/1000), ABS(L8))</f>
        <v>#DIV/0!</v>
      </c>
    </row>
    <row r="9" spans="1:13" x14ac:dyDescent="0.3">
      <c r="A9" s="161"/>
      <c r="B9" s="162"/>
      <c r="C9" s="165">
        <v>2</v>
      </c>
      <c r="D9" s="255"/>
      <c r="E9" s="256"/>
      <c r="F9" s="250" t="e">
        <f t="shared" si="0"/>
        <v>#DIV/0!</v>
      </c>
      <c r="G9" s="251" t="e">
        <f t="shared" si="1"/>
        <v>#DIV/0!</v>
      </c>
      <c r="H9" s="252"/>
      <c r="I9" s="253" t="e">
        <f t="shared" si="2"/>
        <v>#DIV/0!</v>
      </c>
      <c r="J9" s="254" t="e">
        <f t="shared" ref="J9:J17" si="4">IF(H9=0, ABS((AVERAGE($I$8:$I$17))/1000), ABS(I9))</f>
        <v>#DIV/0!</v>
      </c>
      <c r="K9" s="252"/>
      <c r="L9" s="253" t="e">
        <f t="shared" si="3"/>
        <v>#DIV/0!</v>
      </c>
      <c r="M9" s="254" t="e">
        <f t="shared" ref="M9:M17" si="5">IF(K9=0, ABS((AVERAGE($L$8:$L$17))/1000), ABS(L9))</f>
        <v>#DIV/0!</v>
      </c>
    </row>
    <row r="10" spans="1:13" x14ac:dyDescent="0.3">
      <c r="A10" s="161"/>
      <c r="B10" s="162"/>
      <c r="C10" s="165">
        <v>3</v>
      </c>
      <c r="D10" s="255"/>
      <c r="E10" s="256"/>
      <c r="F10" s="250" t="e">
        <f t="shared" si="0"/>
        <v>#DIV/0!</v>
      </c>
      <c r="G10" s="251" t="e">
        <f t="shared" si="1"/>
        <v>#DIV/0!</v>
      </c>
      <c r="H10" s="252"/>
      <c r="I10" s="253" t="e">
        <f t="shared" si="2"/>
        <v>#DIV/0!</v>
      </c>
      <c r="J10" s="254" t="e">
        <f t="shared" si="4"/>
        <v>#DIV/0!</v>
      </c>
      <c r="K10" s="252"/>
      <c r="L10" s="253" t="e">
        <f t="shared" si="3"/>
        <v>#DIV/0!</v>
      </c>
      <c r="M10" s="254" t="e">
        <f t="shared" si="5"/>
        <v>#DIV/0!</v>
      </c>
    </row>
    <row r="11" spans="1:13" x14ac:dyDescent="0.3">
      <c r="A11" s="161"/>
      <c r="B11" s="162"/>
      <c r="C11" s="165">
        <v>4</v>
      </c>
      <c r="D11" s="255"/>
      <c r="E11" s="256"/>
      <c r="F11" s="250" t="e">
        <f t="shared" si="0"/>
        <v>#DIV/0!</v>
      </c>
      <c r="G11" s="251" t="e">
        <f t="shared" si="1"/>
        <v>#DIV/0!</v>
      </c>
      <c r="H11" s="252"/>
      <c r="I11" s="253" t="e">
        <f t="shared" si="2"/>
        <v>#DIV/0!</v>
      </c>
      <c r="J11" s="254" t="e">
        <f t="shared" si="4"/>
        <v>#DIV/0!</v>
      </c>
      <c r="K11" s="252"/>
      <c r="L11" s="253" t="e">
        <f t="shared" si="3"/>
        <v>#DIV/0!</v>
      </c>
      <c r="M11" s="254" t="e">
        <f t="shared" si="5"/>
        <v>#DIV/0!</v>
      </c>
    </row>
    <row r="12" spans="1:13" x14ac:dyDescent="0.3">
      <c r="A12" s="161"/>
      <c r="B12" s="162"/>
      <c r="C12" s="165">
        <v>5</v>
      </c>
      <c r="D12" s="255"/>
      <c r="E12" s="256"/>
      <c r="F12" s="250" t="e">
        <f t="shared" si="0"/>
        <v>#DIV/0!</v>
      </c>
      <c r="G12" s="251" t="e">
        <f t="shared" si="1"/>
        <v>#DIV/0!</v>
      </c>
      <c r="H12" s="252"/>
      <c r="I12" s="253" t="e">
        <f t="shared" si="2"/>
        <v>#DIV/0!</v>
      </c>
      <c r="J12" s="254" t="e">
        <f t="shared" si="4"/>
        <v>#DIV/0!</v>
      </c>
      <c r="K12" s="252"/>
      <c r="L12" s="253" t="e">
        <f t="shared" si="3"/>
        <v>#DIV/0!</v>
      </c>
      <c r="M12" s="254" t="e">
        <f t="shared" si="5"/>
        <v>#DIV/0!</v>
      </c>
    </row>
    <row r="13" spans="1:13" x14ac:dyDescent="0.3">
      <c r="A13" s="161"/>
      <c r="B13" s="162"/>
      <c r="C13" s="165">
        <v>6</v>
      </c>
      <c r="D13" s="255"/>
      <c r="E13" s="256"/>
      <c r="F13" s="250" t="e">
        <f t="shared" si="0"/>
        <v>#DIV/0!</v>
      </c>
      <c r="G13" s="251" t="e">
        <f t="shared" si="1"/>
        <v>#DIV/0!</v>
      </c>
      <c r="H13" s="252"/>
      <c r="I13" s="253" t="e">
        <f t="shared" si="2"/>
        <v>#DIV/0!</v>
      </c>
      <c r="J13" s="254" t="e">
        <f t="shared" si="4"/>
        <v>#DIV/0!</v>
      </c>
      <c r="K13" s="252"/>
      <c r="L13" s="253" t="e">
        <f t="shared" si="3"/>
        <v>#DIV/0!</v>
      </c>
      <c r="M13" s="254" t="e">
        <f t="shared" si="5"/>
        <v>#DIV/0!</v>
      </c>
    </row>
    <row r="14" spans="1:13" x14ac:dyDescent="0.3">
      <c r="A14" s="161"/>
      <c r="B14" s="162"/>
      <c r="C14" s="165">
        <v>7</v>
      </c>
      <c r="D14" s="255"/>
      <c r="E14" s="256"/>
      <c r="F14" s="250" t="e">
        <f t="shared" si="0"/>
        <v>#DIV/0!</v>
      </c>
      <c r="G14" s="251" t="e">
        <f t="shared" si="1"/>
        <v>#DIV/0!</v>
      </c>
      <c r="H14" s="252"/>
      <c r="I14" s="253" t="e">
        <f t="shared" si="2"/>
        <v>#DIV/0!</v>
      </c>
      <c r="J14" s="254" t="e">
        <f t="shared" si="4"/>
        <v>#DIV/0!</v>
      </c>
      <c r="K14" s="252"/>
      <c r="L14" s="253" t="e">
        <f t="shared" si="3"/>
        <v>#DIV/0!</v>
      </c>
      <c r="M14" s="254" t="e">
        <f t="shared" si="5"/>
        <v>#DIV/0!</v>
      </c>
    </row>
    <row r="15" spans="1:13" x14ac:dyDescent="0.3">
      <c r="A15" s="161"/>
      <c r="B15" s="162"/>
      <c r="C15" s="165">
        <v>8</v>
      </c>
      <c r="D15" s="255"/>
      <c r="E15" s="256"/>
      <c r="F15" s="250" t="e">
        <f t="shared" si="0"/>
        <v>#DIV/0!</v>
      </c>
      <c r="G15" s="251" t="e">
        <f t="shared" si="1"/>
        <v>#DIV/0!</v>
      </c>
      <c r="H15" s="252"/>
      <c r="I15" s="253" t="e">
        <f t="shared" si="2"/>
        <v>#DIV/0!</v>
      </c>
      <c r="J15" s="254" t="e">
        <f t="shared" si="4"/>
        <v>#DIV/0!</v>
      </c>
      <c r="K15" s="252"/>
      <c r="L15" s="253" t="e">
        <f t="shared" si="3"/>
        <v>#DIV/0!</v>
      </c>
      <c r="M15" s="254" t="e">
        <f t="shared" si="5"/>
        <v>#DIV/0!</v>
      </c>
    </row>
    <row r="16" spans="1:13" x14ac:dyDescent="0.3">
      <c r="A16" s="161"/>
      <c r="B16" s="162"/>
      <c r="C16" s="165">
        <v>9</v>
      </c>
      <c r="D16" s="255"/>
      <c r="E16" s="256"/>
      <c r="F16" s="250" t="e">
        <f t="shared" si="0"/>
        <v>#DIV/0!</v>
      </c>
      <c r="G16" s="251" t="e">
        <f t="shared" si="1"/>
        <v>#DIV/0!</v>
      </c>
      <c r="H16" s="252"/>
      <c r="I16" s="253" t="e">
        <f t="shared" si="2"/>
        <v>#DIV/0!</v>
      </c>
      <c r="J16" s="254" t="e">
        <f t="shared" si="4"/>
        <v>#DIV/0!</v>
      </c>
      <c r="K16" s="252"/>
      <c r="L16" s="253" t="e">
        <f t="shared" si="3"/>
        <v>#DIV/0!</v>
      </c>
      <c r="M16" s="254" t="e">
        <f t="shared" si="5"/>
        <v>#DIV/0!</v>
      </c>
    </row>
    <row r="17" spans="1:15" ht="14.5" thickBot="1" x14ac:dyDescent="0.35">
      <c r="A17" s="161"/>
      <c r="B17" s="162"/>
      <c r="C17" s="171">
        <v>10</v>
      </c>
      <c r="D17" s="257"/>
      <c r="E17" s="258"/>
      <c r="F17" s="250" t="e">
        <f t="shared" si="0"/>
        <v>#DIV/0!</v>
      </c>
      <c r="G17" s="251" t="e">
        <f t="shared" si="1"/>
        <v>#DIV/0!</v>
      </c>
      <c r="H17" s="252"/>
      <c r="I17" s="253" t="e">
        <f t="shared" si="2"/>
        <v>#DIV/0!</v>
      </c>
      <c r="J17" s="254" t="e">
        <f t="shared" si="4"/>
        <v>#DIV/0!</v>
      </c>
      <c r="K17" s="252"/>
      <c r="L17" s="253" t="e">
        <f t="shared" si="3"/>
        <v>#DIV/0!</v>
      </c>
      <c r="M17" s="254" t="e">
        <f t="shared" si="5"/>
        <v>#DIV/0!</v>
      </c>
    </row>
    <row r="18" spans="1:15" ht="14.5" thickBot="1" x14ac:dyDescent="0.35">
      <c r="B18" s="73"/>
      <c r="C18" s="163" t="s">
        <v>7</v>
      </c>
      <c r="D18" s="260" t="e">
        <f t="shared" ref="D18:E18" si="6">AVERAGE(D8:D17)</f>
        <v>#DIV/0!</v>
      </c>
      <c r="E18" s="261" t="e">
        <f t="shared" si="6"/>
        <v>#DIV/0!</v>
      </c>
      <c r="F18" s="262"/>
      <c r="G18" s="266" t="s">
        <v>97</v>
      </c>
      <c r="H18" s="267"/>
      <c r="I18" s="267"/>
      <c r="J18" s="267"/>
      <c r="K18" s="267"/>
      <c r="L18" s="267"/>
      <c r="M18" s="267"/>
      <c r="N18" s="268"/>
    </row>
    <row r="19" spans="1:15" ht="15" customHeight="1" thickBot="1" x14ac:dyDescent="0.35">
      <c r="B19" s="73"/>
      <c r="C19" s="165" t="s">
        <v>11</v>
      </c>
      <c r="D19" s="264" t="e">
        <f>STDEV(D8:D17)</f>
        <v>#DIV/0!</v>
      </c>
      <c r="E19" s="265" t="e">
        <f>STDEV(E8:E17)</f>
        <v>#DIV/0!</v>
      </c>
      <c r="F19" s="262"/>
      <c r="G19" s="269" t="s">
        <v>104</v>
      </c>
      <c r="H19" s="270"/>
      <c r="I19" s="270"/>
      <c r="J19" s="270"/>
      <c r="K19" s="270"/>
      <c r="L19" s="270"/>
      <c r="M19" s="271"/>
    </row>
    <row r="20" spans="1:15" ht="15" customHeight="1" thickBot="1" x14ac:dyDescent="0.35">
      <c r="B20" s="73"/>
      <c r="C20" s="165" t="s">
        <v>12</v>
      </c>
      <c r="D20" s="264" t="e">
        <f t="shared" ref="D20" si="7">(D19/D18)*100</f>
        <v>#DIV/0!</v>
      </c>
      <c r="E20" s="265" t="e">
        <f>(E19/E18)*100</f>
        <v>#DIV/0!</v>
      </c>
      <c r="F20" s="262"/>
      <c r="G20" s="322" t="s">
        <v>88</v>
      </c>
      <c r="H20" s="323"/>
      <c r="I20" s="323"/>
      <c r="J20" s="323"/>
      <c r="K20" s="323"/>
      <c r="L20" s="324"/>
      <c r="M20" s="6"/>
      <c r="N20" s="6"/>
    </row>
    <row r="21" spans="1:15" ht="20.5" customHeight="1" thickBot="1" x14ac:dyDescent="0.35">
      <c r="B21" s="73"/>
      <c r="C21" s="165" t="s">
        <v>14</v>
      </c>
      <c r="D21" s="279">
        <f>COUNT(D8:D17)</f>
        <v>0</v>
      </c>
      <c r="E21" s="280">
        <f>COUNT(E8:E17)</f>
        <v>0</v>
      </c>
      <c r="F21" s="281"/>
      <c r="G21" s="282" t="s">
        <v>89</v>
      </c>
      <c r="H21" s="283"/>
      <c r="I21" s="283"/>
      <c r="J21" s="283"/>
      <c r="K21" s="283"/>
      <c r="L21" s="283"/>
      <c r="M21" s="283"/>
      <c r="N21" s="283"/>
      <c r="O21" s="284"/>
    </row>
    <row r="22" spans="1:15" ht="27.65" customHeight="1" thickBot="1" x14ac:dyDescent="0.35">
      <c r="B22" s="73"/>
      <c r="C22" s="165" t="s">
        <v>15</v>
      </c>
      <c r="D22" s="279">
        <f>MIN(D8:D17)</f>
        <v>0</v>
      </c>
      <c r="E22" s="280">
        <f>MIN(E8:E17)</f>
        <v>0</v>
      </c>
      <c r="F22" s="281"/>
      <c r="G22" s="285" t="s">
        <v>91</v>
      </c>
      <c r="H22" s="286"/>
      <c r="I22" s="286"/>
      <c r="J22" s="286"/>
      <c r="K22" s="286"/>
      <c r="L22" s="286"/>
      <c r="M22" s="286"/>
      <c r="N22" s="287"/>
    </row>
    <row r="23" spans="1:15" ht="21.5" thickBot="1" x14ac:dyDescent="0.35">
      <c r="B23" s="73"/>
      <c r="C23" s="165" t="s">
        <v>16</v>
      </c>
      <c r="D23" s="279">
        <f>MAX(D8:D17)</f>
        <v>0</v>
      </c>
      <c r="E23" s="280">
        <f>MAX(E8:E17)</f>
        <v>0</v>
      </c>
      <c r="F23" s="281"/>
      <c r="G23" s="325" t="s">
        <v>64</v>
      </c>
      <c r="H23" s="326" t="s">
        <v>59</v>
      </c>
      <c r="I23" s="326" t="s">
        <v>60</v>
      </c>
      <c r="J23" s="326" t="s">
        <v>61</v>
      </c>
      <c r="K23" s="326" t="s">
        <v>62</v>
      </c>
      <c r="L23" s="327" t="s">
        <v>63</v>
      </c>
      <c r="M23" s="328"/>
    </row>
    <row r="24" spans="1:15" ht="14.5" thickBot="1" x14ac:dyDescent="0.35">
      <c r="B24" s="73"/>
      <c r="C24" s="165" t="s">
        <v>17</v>
      </c>
      <c r="D24" s="279">
        <f t="shared" ref="D24:E24" si="8">D23-D22</f>
        <v>0</v>
      </c>
      <c r="E24" s="280">
        <f t="shared" si="8"/>
        <v>0</v>
      </c>
      <c r="F24" s="281"/>
      <c r="G24" s="155"/>
      <c r="H24" s="329"/>
      <c r="I24" s="330" t="e">
        <f>D18</f>
        <v>#DIV/0!</v>
      </c>
      <c r="J24" s="330" t="e">
        <f>E18</f>
        <v>#DIV/0!</v>
      </c>
      <c r="K24" s="331">
        <f>G24+H24</f>
        <v>0</v>
      </c>
      <c r="L24" s="332"/>
      <c r="M24" s="333"/>
    </row>
    <row r="25" spans="1:15" ht="16" thickBot="1" x14ac:dyDescent="0.4">
      <c r="B25" s="73"/>
      <c r="C25" s="165" t="s">
        <v>18</v>
      </c>
      <c r="D25" s="273" t="e">
        <f>MAX(J8:J17)</f>
        <v>#DIV/0!</v>
      </c>
      <c r="E25" s="274" t="e">
        <f>MAX(M8:M17)</f>
        <v>#DIV/0!</v>
      </c>
      <c r="F25" s="281"/>
      <c r="G25" s="281"/>
      <c r="H25" s="156"/>
      <c r="I25" s="334" t="s">
        <v>71</v>
      </c>
      <c r="J25" s="335"/>
      <c r="K25" s="335"/>
      <c r="L25" s="335"/>
      <c r="M25" s="336"/>
    </row>
    <row r="26" spans="1:15" ht="27.65" customHeight="1" x14ac:dyDescent="0.3">
      <c r="B26" s="73"/>
      <c r="C26" s="165" t="s">
        <v>57</v>
      </c>
      <c r="D26" s="273">
        <f>IF(D21=9, 2.11, IF(D21=10, 2.18, (0.0027*D21*D21*D21)-(0.0712*D21*D21)+(0.693*D21)-0.3574+0.0066))</f>
        <v>-0.3508</v>
      </c>
      <c r="E26" s="274">
        <f>IF(E21=9, 2.11, IF(E21=10, 2.18, (0.0027*E21*E21*E21)-(0.0712*E21*E21)+(0.693*E21)-0.3574+0.0066))</f>
        <v>-0.3508</v>
      </c>
      <c r="F26" s="281"/>
      <c r="G26" s="291"/>
      <c r="H26" s="291"/>
      <c r="I26" s="291"/>
      <c r="J26" s="291"/>
      <c r="K26" s="291"/>
      <c r="L26" s="291"/>
      <c r="M26" s="291"/>
    </row>
    <row r="27" spans="1:15" ht="19.899999999999999" customHeight="1" thickBot="1" x14ac:dyDescent="0.35">
      <c r="B27" s="73"/>
      <c r="C27" s="165" t="s">
        <v>19</v>
      </c>
      <c r="D27" s="279">
        <f>D21-1</f>
        <v>-1</v>
      </c>
      <c r="E27" s="296">
        <f>E21-1</f>
        <v>-1</v>
      </c>
      <c r="F27" s="281"/>
      <c r="G27" s="295"/>
      <c r="H27" s="295"/>
      <c r="I27" s="295"/>
      <c r="J27" s="295"/>
      <c r="K27" s="289"/>
      <c r="L27" s="289"/>
      <c r="M27" s="289"/>
    </row>
    <row r="28" spans="1:15" ht="36" customHeight="1" thickBot="1" x14ac:dyDescent="0.35">
      <c r="B28" s="73"/>
      <c r="C28" s="292" t="s">
        <v>85</v>
      </c>
      <c r="D28" s="293" t="e">
        <f>IF(D26&lt;D25,"DATOS NO PASAN","DATOS PASAN")</f>
        <v>#DIV/0!</v>
      </c>
      <c r="E28" s="294" t="e">
        <f>IF(E26&lt;E25,"DATOS NO PASAN","DATOS PASAN")</f>
        <v>#DIV/0!</v>
      </c>
      <c r="F28" s="281"/>
      <c r="G28" s="295"/>
      <c r="H28" s="295"/>
      <c r="I28" s="295"/>
      <c r="J28" s="295"/>
      <c r="K28" s="289"/>
      <c r="L28" s="289"/>
      <c r="M28" s="289"/>
    </row>
    <row r="29" spans="1:15" ht="19.899999999999999" customHeight="1" thickBot="1" x14ac:dyDescent="0.35">
      <c r="B29" s="73"/>
      <c r="C29" s="171" t="s">
        <v>55</v>
      </c>
      <c r="D29" s="312" t="s">
        <v>56</v>
      </c>
      <c r="E29" s="313" t="e">
        <f>(((J24*(K24))-(I24*K24))/(L24*G24))*100</f>
        <v>#DIV/0!</v>
      </c>
      <c r="F29" s="281"/>
      <c r="G29" s="295"/>
      <c r="H29" s="295"/>
    </row>
    <row r="30" spans="1:15" ht="65.5" thickBot="1" x14ac:dyDescent="0.4">
      <c r="B30" s="297" t="s">
        <v>52</v>
      </c>
      <c r="C30" s="298" t="s">
        <v>51</v>
      </c>
      <c r="D30" s="314" t="s">
        <v>50</v>
      </c>
      <c r="E30" s="315" t="s">
        <v>50</v>
      </c>
      <c r="F30" s="302"/>
      <c r="G30" s="302"/>
      <c r="H30" s="156"/>
    </row>
  </sheetData>
  <sheetProtection algorithmName="SHA-512" hashValue="Rb0KFNsbE1MC/lPz0+77IAoL8mWm5c242A8cZDWdCwGzu+6E9trUrua6hZksjzN8VWXOy0LPGlB/AlbmBZPczg==" saltValue="RzH+nJYfdkxVFwf1amusXQ==" spinCount="100000" sheet="1" objects="1" scenarios="1" selectLockedCells="1" sort="0"/>
  <sortState ref="H8:H17">
    <sortCondition descending="1" ref="H8"/>
  </sortState>
  <mergeCells count="10">
    <mergeCell ref="I25:M25"/>
    <mergeCell ref="H6:I6"/>
    <mergeCell ref="K6:L6"/>
    <mergeCell ref="L23:M23"/>
    <mergeCell ref="L24:M24"/>
    <mergeCell ref="G20:L20"/>
    <mergeCell ref="G21:O21"/>
    <mergeCell ref="G22:N22"/>
    <mergeCell ref="G18:N18"/>
    <mergeCell ref="G19:M19"/>
  </mergeCell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O30"/>
  <sheetViews>
    <sheetView showGridLines="0" workbookViewId="0">
      <selection activeCell="C6" sqref="C6"/>
    </sheetView>
  </sheetViews>
  <sheetFormatPr baseColWidth="10" defaultColWidth="11.453125" defaultRowHeight="14" x14ac:dyDescent="0.3"/>
  <cols>
    <col min="1" max="1" width="19.81640625" style="3" customWidth="1"/>
    <col min="2" max="2" width="15.81640625" style="3" bestFit="1" customWidth="1"/>
    <col min="3" max="3" width="11.26953125" style="3" customWidth="1"/>
    <col min="4" max="4" width="14.1796875" style="3" customWidth="1"/>
    <col min="5" max="5" width="15.7265625" style="3" customWidth="1"/>
    <col min="6" max="6" width="18.54296875" style="3" bestFit="1" customWidth="1"/>
    <col min="7" max="7" width="16.453125" style="3" customWidth="1"/>
    <col min="8" max="8" width="12.81640625" style="3" customWidth="1"/>
    <col min="9" max="9" width="14.54296875" style="3" customWidth="1"/>
    <col min="10" max="10" width="18.54296875" style="3" bestFit="1" customWidth="1"/>
    <col min="11" max="11" width="12.7265625" style="3" customWidth="1"/>
    <col min="12" max="12" width="11.453125" style="3"/>
    <col min="13" max="13" width="18.54296875" style="3" bestFit="1" customWidth="1"/>
    <col min="14" max="16384" width="11.453125" style="3"/>
  </cols>
  <sheetData>
    <row r="2" spans="1:13" x14ac:dyDescent="0.3">
      <c r="B2" s="152" t="s">
        <v>157</v>
      </c>
      <c r="C2" s="152"/>
      <c r="D2" s="152"/>
      <c r="E2" s="152"/>
    </row>
    <row r="3" spans="1:13" x14ac:dyDescent="0.3">
      <c r="A3" s="5"/>
      <c r="B3" s="6" t="s">
        <v>155</v>
      </c>
    </row>
    <row r="4" spans="1:13" x14ac:dyDescent="0.3">
      <c r="B4" s="1" t="s">
        <v>183</v>
      </c>
    </row>
    <row r="5" spans="1:13" ht="14.5" thickBot="1" x14ac:dyDescent="0.35"/>
    <row r="6" spans="1:13" ht="16.899999999999999" customHeight="1" thickBot="1" x14ac:dyDescent="0.35">
      <c r="B6" s="316" t="s">
        <v>58</v>
      </c>
      <c r="C6" s="155"/>
      <c r="D6" s="234" t="s">
        <v>33</v>
      </c>
      <c r="E6" s="155"/>
      <c r="F6" s="238"/>
      <c r="G6" s="238"/>
      <c r="H6" s="239" t="s">
        <v>31</v>
      </c>
      <c r="I6" s="239"/>
      <c r="J6" s="240"/>
      <c r="K6" s="239" t="s">
        <v>37</v>
      </c>
      <c r="L6" s="239"/>
      <c r="M6" s="240"/>
    </row>
    <row r="7" spans="1:13" s="247" customFormat="1" ht="39.5" thickBot="1" x14ac:dyDescent="0.4">
      <c r="A7" s="157" t="s">
        <v>72</v>
      </c>
      <c r="B7" s="159" t="s">
        <v>0</v>
      </c>
      <c r="C7" s="317" t="s">
        <v>10</v>
      </c>
      <c r="D7" s="318" t="s">
        <v>86</v>
      </c>
      <c r="E7" s="319" t="s">
        <v>87</v>
      </c>
      <c r="F7" s="244" t="s">
        <v>43</v>
      </c>
      <c r="G7" s="245" t="s">
        <v>44</v>
      </c>
      <c r="H7" s="321" t="s">
        <v>86</v>
      </c>
      <c r="I7" s="246" t="s">
        <v>32</v>
      </c>
      <c r="J7" s="246" t="s">
        <v>24</v>
      </c>
      <c r="K7" s="321" t="s">
        <v>107</v>
      </c>
      <c r="L7" s="246" t="s">
        <v>38</v>
      </c>
      <c r="M7" s="246" t="s">
        <v>24</v>
      </c>
    </row>
    <row r="8" spans="1:13" x14ac:dyDescent="0.3">
      <c r="A8" s="161"/>
      <c r="B8" s="162"/>
      <c r="C8" s="163">
        <v>1</v>
      </c>
      <c r="D8" s="248"/>
      <c r="E8" s="249"/>
      <c r="F8" s="250" t="e">
        <f t="shared" ref="F8:F17" si="0">_xlfn.NORM.DIST(H8,D$18,D$19,FALSE)</f>
        <v>#DIV/0!</v>
      </c>
      <c r="G8" s="251" t="e">
        <f t="shared" ref="G8:G17" si="1">_xlfn.NORM.DIST(K8,E$18,E$19,FALSE)</f>
        <v>#DIV/0!</v>
      </c>
      <c r="H8" s="252"/>
      <c r="I8" s="253" t="e">
        <f t="shared" ref="I8:I17" si="2">(D$18-H8)/D$19</f>
        <v>#DIV/0!</v>
      </c>
      <c r="J8" s="254" t="e">
        <f>IF(H8=0, ABS((AVERAGE($I$8:$I$17))/1000), ABS(I8))</f>
        <v>#DIV/0!</v>
      </c>
      <c r="K8" s="252"/>
      <c r="L8" s="253" t="e">
        <f t="shared" ref="L8:L17" si="3">(E$18-K8)/E$19</f>
        <v>#DIV/0!</v>
      </c>
      <c r="M8" s="254" t="e">
        <f>IF(K8=0, ABS((AVERAGE($L$8:$L$17))/1000), ABS(L8))</f>
        <v>#DIV/0!</v>
      </c>
    </row>
    <row r="9" spans="1:13" x14ac:dyDescent="0.3">
      <c r="A9" s="161"/>
      <c r="B9" s="162"/>
      <c r="C9" s="165">
        <v>2</v>
      </c>
      <c r="D9" s="255"/>
      <c r="E9" s="256"/>
      <c r="F9" s="250" t="e">
        <f t="shared" si="0"/>
        <v>#DIV/0!</v>
      </c>
      <c r="G9" s="251" t="e">
        <f t="shared" si="1"/>
        <v>#DIV/0!</v>
      </c>
      <c r="H9" s="252"/>
      <c r="I9" s="253" t="e">
        <f t="shared" si="2"/>
        <v>#DIV/0!</v>
      </c>
      <c r="J9" s="254" t="e">
        <f t="shared" ref="J9:J17" si="4">IF(H9=0, ABS((AVERAGE($I$8:$I$17))/1000), ABS(I9))</f>
        <v>#DIV/0!</v>
      </c>
      <c r="K9" s="252"/>
      <c r="L9" s="253" t="e">
        <f t="shared" si="3"/>
        <v>#DIV/0!</v>
      </c>
      <c r="M9" s="254" t="e">
        <f t="shared" ref="M9:M17" si="5">IF(K9=0, ABS((AVERAGE($L$8:$L$17))/1000), ABS(L9))</f>
        <v>#DIV/0!</v>
      </c>
    </row>
    <row r="10" spans="1:13" x14ac:dyDescent="0.3">
      <c r="A10" s="161"/>
      <c r="B10" s="162"/>
      <c r="C10" s="165">
        <v>3</v>
      </c>
      <c r="D10" s="255"/>
      <c r="E10" s="256"/>
      <c r="F10" s="250" t="e">
        <f t="shared" si="0"/>
        <v>#DIV/0!</v>
      </c>
      <c r="G10" s="251" t="e">
        <f t="shared" si="1"/>
        <v>#DIV/0!</v>
      </c>
      <c r="H10" s="252"/>
      <c r="I10" s="253" t="e">
        <f t="shared" si="2"/>
        <v>#DIV/0!</v>
      </c>
      <c r="J10" s="254" t="e">
        <f t="shared" si="4"/>
        <v>#DIV/0!</v>
      </c>
      <c r="K10" s="252"/>
      <c r="L10" s="253" t="e">
        <f t="shared" si="3"/>
        <v>#DIV/0!</v>
      </c>
      <c r="M10" s="254" t="e">
        <f t="shared" si="5"/>
        <v>#DIV/0!</v>
      </c>
    </row>
    <row r="11" spans="1:13" x14ac:dyDescent="0.3">
      <c r="A11" s="161"/>
      <c r="B11" s="162"/>
      <c r="C11" s="165">
        <v>4</v>
      </c>
      <c r="D11" s="255"/>
      <c r="E11" s="256"/>
      <c r="F11" s="250" t="e">
        <f t="shared" si="0"/>
        <v>#DIV/0!</v>
      </c>
      <c r="G11" s="251" t="e">
        <f t="shared" si="1"/>
        <v>#DIV/0!</v>
      </c>
      <c r="H11" s="252"/>
      <c r="I11" s="253" t="e">
        <f t="shared" si="2"/>
        <v>#DIV/0!</v>
      </c>
      <c r="J11" s="254" t="e">
        <f t="shared" si="4"/>
        <v>#DIV/0!</v>
      </c>
      <c r="K11" s="252"/>
      <c r="L11" s="253" t="e">
        <f t="shared" si="3"/>
        <v>#DIV/0!</v>
      </c>
      <c r="M11" s="254" t="e">
        <f t="shared" si="5"/>
        <v>#DIV/0!</v>
      </c>
    </row>
    <row r="12" spans="1:13" x14ac:dyDescent="0.3">
      <c r="A12" s="161"/>
      <c r="B12" s="162"/>
      <c r="C12" s="165">
        <v>5</v>
      </c>
      <c r="D12" s="255"/>
      <c r="E12" s="256"/>
      <c r="F12" s="250" t="e">
        <f t="shared" si="0"/>
        <v>#DIV/0!</v>
      </c>
      <c r="G12" s="251" t="e">
        <f t="shared" si="1"/>
        <v>#DIV/0!</v>
      </c>
      <c r="H12" s="252"/>
      <c r="I12" s="253" t="e">
        <f t="shared" si="2"/>
        <v>#DIV/0!</v>
      </c>
      <c r="J12" s="254" t="e">
        <f t="shared" si="4"/>
        <v>#DIV/0!</v>
      </c>
      <c r="K12" s="252"/>
      <c r="L12" s="253" t="e">
        <f t="shared" si="3"/>
        <v>#DIV/0!</v>
      </c>
      <c r="M12" s="254" t="e">
        <f t="shared" si="5"/>
        <v>#DIV/0!</v>
      </c>
    </row>
    <row r="13" spans="1:13" x14ac:dyDescent="0.3">
      <c r="A13" s="161"/>
      <c r="B13" s="162"/>
      <c r="C13" s="165">
        <v>6</v>
      </c>
      <c r="D13" s="255"/>
      <c r="E13" s="256"/>
      <c r="F13" s="250" t="e">
        <f t="shared" si="0"/>
        <v>#DIV/0!</v>
      </c>
      <c r="G13" s="251" t="e">
        <f t="shared" si="1"/>
        <v>#DIV/0!</v>
      </c>
      <c r="H13" s="252"/>
      <c r="I13" s="253" t="e">
        <f t="shared" si="2"/>
        <v>#DIV/0!</v>
      </c>
      <c r="J13" s="254" t="e">
        <f t="shared" si="4"/>
        <v>#DIV/0!</v>
      </c>
      <c r="K13" s="252"/>
      <c r="L13" s="253" t="e">
        <f t="shared" si="3"/>
        <v>#DIV/0!</v>
      </c>
      <c r="M13" s="254" t="e">
        <f t="shared" si="5"/>
        <v>#DIV/0!</v>
      </c>
    </row>
    <row r="14" spans="1:13" x14ac:dyDescent="0.3">
      <c r="A14" s="161"/>
      <c r="B14" s="162"/>
      <c r="C14" s="165">
        <v>7</v>
      </c>
      <c r="D14" s="255"/>
      <c r="E14" s="256"/>
      <c r="F14" s="250" t="e">
        <f t="shared" si="0"/>
        <v>#DIV/0!</v>
      </c>
      <c r="G14" s="251" t="e">
        <f t="shared" si="1"/>
        <v>#DIV/0!</v>
      </c>
      <c r="H14" s="252"/>
      <c r="I14" s="253" t="e">
        <f t="shared" si="2"/>
        <v>#DIV/0!</v>
      </c>
      <c r="J14" s="254" t="e">
        <f t="shared" si="4"/>
        <v>#DIV/0!</v>
      </c>
      <c r="K14" s="252"/>
      <c r="L14" s="253" t="e">
        <f t="shared" si="3"/>
        <v>#DIV/0!</v>
      </c>
      <c r="M14" s="254" t="e">
        <f t="shared" si="5"/>
        <v>#DIV/0!</v>
      </c>
    </row>
    <row r="15" spans="1:13" x14ac:dyDescent="0.3">
      <c r="A15" s="161"/>
      <c r="B15" s="162"/>
      <c r="C15" s="165">
        <v>8</v>
      </c>
      <c r="D15" s="255"/>
      <c r="E15" s="256"/>
      <c r="F15" s="250" t="e">
        <f t="shared" si="0"/>
        <v>#DIV/0!</v>
      </c>
      <c r="G15" s="251" t="e">
        <f t="shared" si="1"/>
        <v>#DIV/0!</v>
      </c>
      <c r="H15" s="252"/>
      <c r="I15" s="253" t="e">
        <f t="shared" si="2"/>
        <v>#DIV/0!</v>
      </c>
      <c r="J15" s="254" t="e">
        <f t="shared" si="4"/>
        <v>#DIV/0!</v>
      </c>
      <c r="K15" s="252"/>
      <c r="L15" s="253" t="e">
        <f t="shared" si="3"/>
        <v>#DIV/0!</v>
      </c>
      <c r="M15" s="254" t="e">
        <f t="shared" si="5"/>
        <v>#DIV/0!</v>
      </c>
    </row>
    <row r="16" spans="1:13" x14ac:dyDescent="0.3">
      <c r="A16" s="161"/>
      <c r="B16" s="162"/>
      <c r="C16" s="165">
        <v>9</v>
      </c>
      <c r="D16" s="255"/>
      <c r="E16" s="256"/>
      <c r="F16" s="250" t="e">
        <f t="shared" si="0"/>
        <v>#DIV/0!</v>
      </c>
      <c r="G16" s="251" t="e">
        <f t="shared" si="1"/>
        <v>#DIV/0!</v>
      </c>
      <c r="H16" s="252"/>
      <c r="I16" s="253" t="e">
        <f t="shared" si="2"/>
        <v>#DIV/0!</v>
      </c>
      <c r="J16" s="254" t="e">
        <f t="shared" si="4"/>
        <v>#DIV/0!</v>
      </c>
      <c r="K16" s="252"/>
      <c r="L16" s="253" t="e">
        <f t="shared" si="3"/>
        <v>#DIV/0!</v>
      </c>
      <c r="M16" s="254" t="e">
        <f t="shared" si="5"/>
        <v>#DIV/0!</v>
      </c>
    </row>
    <row r="17" spans="1:15" ht="14.5" thickBot="1" x14ac:dyDescent="0.35">
      <c r="A17" s="161"/>
      <c r="B17" s="162"/>
      <c r="C17" s="171">
        <v>10</v>
      </c>
      <c r="D17" s="257"/>
      <c r="E17" s="258"/>
      <c r="F17" s="250" t="e">
        <f t="shared" si="0"/>
        <v>#DIV/0!</v>
      </c>
      <c r="G17" s="251" t="e">
        <f t="shared" si="1"/>
        <v>#DIV/0!</v>
      </c>
      <c r="H17" s="252"/>
      <c r="I17" s="253" t="e">
        <f t="shared" si="2"/>
        <v>#DIV/0!</v>
      </c>
      <c r="J17" s="254" t="e">
        <f t="shared" si="4"/>
        <v>#DIV/0!</v>
      </c>
      <c r="K17" s="252"/>
      <c r="L17" s="253" t="e">
        <f t="shared" si="3"/>
        <v>#DIV/0!</v>
      </c>
      <c r="M17" s="254" t="e">
        <f t="shared" si="5"/>
        <v>#DIV/0!</v>
      </c>
    </row>
    <row r="18" spans="1:15" ht="14.5" thickBot="1" x14ac:dyDescent="0.35">
      <c r="B18" s="73"/>
      <c r="C18" s="163" t="s">
        <v>7</v>
      </c>
      <c r="D18" s="260" t="e">
        <f t="shared" ref="D18:E18" si="6">AVERAGE(D8:D17)</f>
        <v>#DIV/0!</v>
      </c>
      <c r="E18" s="261" t="e">
        <f t="shared" si="6"/>
        <v>#DIV/0!</v>
      </c>
      <c r="F18" s="262"/>
      <c r="G18" s="266" t="s">
        <v>97</v>
      </c>
      <c r="H18" s="267"/>
      <c r="I18" s="267"/>
      <c r="J18" s="267"/>
      <c r="K18" s="267"/>
      <c r="L18" s="267"/>
      <c r="M18" s="267"/>
      <c r="N18" s="268"/>
    </row>
    <row r="19" spans="1:15" ht="15" customHeight="1" thickBot="1" x14ac:dyDescent="0.35">
      <c r="B19" s="73"/>
      <c r="C19" s="165" t="s">
        <v>11</v>
      </c>
      <c r="D19" s="264" t="e">
        <f>STDEV(D8:D17)</f>
        <v>#DIV/0!</v>
      </c>
      <c r="E19" s="265" t="e">
        <f>STDEV(E8:E17)</f>
        <v>#DIV/0!</v>
      </c>
      <c r="F19" s="262"/>
      <c r="G19" s="269" t="s">
        <v>104</v>
      </c>
      <c r="H19" s="270"/>
      <c r="I19" s="270"/>
      <c r="J19" s="270"/>
      <c r="K19" s="270"/>
      <c r="L19" s="271"/>
    </row>
    <row r="20" spans="1:15" ht="15" customHeight="1" thickBot="1" x14ac:dyDescent="0.35">
      <c r="B20" s="73"/>
      <c r="C20" s="165" t="s">
        <v>12</v>
      </c>
      <c r="D20" s="264" t="e">
        <f t="shared" ref="D20" si="7">(D19/D18)*100</f>
        <v>#DIV/0!</v>
      </c>
      <c r="E20" s="265" t="e">
        <f>(E19/E18)*100</f>
        <v>#DIV/0!</v>
      </c>
      <c r="F20" s="262"/>
      <c r="G20" s="275" t="s">
        <v>88</v>
      </c>
      <c r="H20" s="276"/>
      <c r="I20" s="276"/>
      <c r="J20" s="276"/>
      <c r="K20" s="276"/>
      <c r="L20" s="277"/>
      <c r="M20" s="6"/>
      <c r="N20" s="6"/>
    </row>
    <row r="21" spans="1:15" ht="20.5" customHeight="1" thickBot="1" x14ac:dyDescent="0.35">
      <c r="B21" s="73"/>
      <c r="C21" s="165" t="s">
        <v>14</v>
      </c>
      <c r="D21" s="279">
        <f>COUNT(D8:D17)</f>
        <v>0</v>
      </c>
      <c r="E21" s="280">
        <f>COUNT(E8:E17)</f>
        <v>0</v>
      </c>
      <c r="F21" s="281"/>
      <c r="G21" s="282" t="s">
        <v>89</v>
      </c>
      <c r="H21" s="283"/>
      <c r="I21" s="283"/>
      <c r="J21" s="283"/>
      <c r="K21" s="283"/>
      <c r="L21" s="283"/>
      <c r="M21" s="283"/>
      <c r="N21" s="283"/>
      <c r="O21" s="284"/>
    </row>
    <row r="22" spans="1:15" ht="24.65" customHeight="1" thickBot="1" x14ac:dyDescent="0.35">
      <c r="B22" s="73"/>
      <c r="C22" s="165" t="s">
        <v>15</v>
      </c>
      <c r="D22" s="279">
        <f>MIN(D8:D17)</f>
        <v>0</v>
      </c>
      <c r="E22" s="280">
        <f>MIN(E8:E17)</f>
        <v>0</v>
      </c>
      <c r="F22" s="281"/>
      <c r="G22" s="285" t="s">
        <v>91</v>
      </c>
      <c r="H22" s="286"/>
      <c r="I22" s="286"/>
      <c r="J22" s="286"/>
      <c r="K22" s="286"/>
      <c r="L22" s="286"/>
      <c r="M22" s="286"/>
      <c r="N22" s="287"/>
    </row>
    <row r="23" spans="1:15" ht="21.5" thickBot="1" x14ac:dyDescent="0.35">
      <c r="B23" s="73"/>
      <c r="C23" s="165" t="s">
        <v>16</v>
      </c>
      <c r="D23" s="279">
        <f>MAX(D8:D17)</f>
        <v>0</v>
      </c>
      <c r="E23" s="280">
        <f>MAX(E8:E17)</f>
        <v>0</v>
      </c>
      <c r="F23" s="281"/>
      <c r="G23" s="325" t="s">
        <v>64</v>
      </c>
      <c r="H23" s="326" t="s">
        <v>59</v>
      </c>
      <c r="I23" s="326" t="s">
        <v>60</v>
      </c>
      <c r="J23" s="326" t="s">
        <v>61</v>
      </c>
      <c r="K23" s="326" t="s">
        <v>62</v>
      </c>
      <c r="L23" s="327" t="s">
        <v>63</v>
      </c>
      <c r="M23" s="328"/>
    </row>
    <row r="24" spans="1:15" ht="14.5" thickBot="1" x14ac:dyDescent="0.35">
      <c r="B24" s="73"/>
      <c r="C24" s="165" t="s">
        <v>17</v>
      </c>
      <c r="D24" s="279">
        <f t="shared" ref="D24:E24" si="8">D23-D22</f>
        <v>0</v>
      </c>
      <c r="E24" s="280">
        <f t="shared" si="8"/>
        <v>0</v>
      </c>
      <c r="F24" s="281"/>
      <c r="G24" s="155"/>
      <c r="H24" s="329"/>
      <c r="I24" s="330" t="e">
        <f>D18</f>
        <v>#DIV/0!</v>
      </c>
      <c r="J24" s="330" t="e">
        <f>E18</f>
        <v>#DIV/0!</v>
      </c>
      <c r="K24" s="331">
        <f>G24+H24</f>
        <v>0</v>
      </c>
      <c r="L24" s="332"/>
      <c r="M24" s="333"/>
    </row>
    <row r="25" spans="1:15" ht="16" thickBot="1" x14ac:dyDescent="0.4">
      <c r="B25" s="73"/>
      <c r="C25" s="165" t="s">
        <v>18</v>
      </c>
      <c r="D25" s="273" t="e">
        <f>MAX(J8:J17)</f>
        <v>#DIV/0!</v>
      </c>
      <c r="E25" s="274" t="e">
        <f>MAX(M8:M17)</f>
        <v>#DIV/0!</v>
      </c>
      <c r="F25" s="281"/>
      <c r="G25" s="281"/>
      <c r="H25" s="156"/>
      <c r="I25" s="334" t="s">
        <v>71</v>
      </c>
      <c r="J25" s="335"/>
      <c r="K25" s="335"/>
      <c r="L25" s="335"/>
      <c r="M25" s="336"/>
    </row>
    <row r="26" spans="1:15" ht="27.65" customHeight="1" x14ac:dyDescent="0.3">
      <c r="B26" s="73"/>
      <c r="C26" s="165" t="s">
        <v>57</v>
      </c>
      <c r="D26" s="273">
        <f>IF(D21=9, 2.11, IF(D21=10, 2.18, (0.0027*D21*D21*D21)-(0.0712*D21*D21)+(0.693*D21)-0.3574+0.0066))</f>
        <v>-0.3508</v>
      </c>
      <c r="E26" s="274">
        <f>IF(E21=9, 2.11, IF(E21=10, 2.18, (0.0027*E21*E21*E21)-(0.0712*E21*E21)+(0.693*E21)-0.3574+0.0066))</f>
        <v>-0.3508</v>
      </c>
      <c r="F26" s="281"/>
      <c r="G26" s="291"/>
      <c r="H26" s="291"/>
      <c r="I26" s="291"/>
      <c r="J26" s="291"/>
      <c r="K26" s="291"/>
      <c r="L26" s="291"/>
      <c r="M26" s="291"/>
    </row>
    <row r="27" spans="1:15" ht="19.899999999999999" customHeight="1" thickBot="1" x14ac:dyDescent="0.35">
      <c r="B27" s="73"/>
      <c r="C27" s="165" t="s">
        <v>19</v>
      </c>
      <c r="D27" s="279">
        <f>D21-1</f>
        <v>-1</v>
      </c>
      <c r="E27" s="296">
        <f>E21-1</f>
        <v>-1</v>
      </c>
      <c r="F27" s="281"/>
      <c r="G27" s="295"/>
      <c r="H27" s="295"/>
      <c r="I27" s="295"/>
      <c r="J27" s="295"/>
      <c r="K27" s="289"/>
      <c r="L27" s="289"/>
      <c r="M27" s="289"/>
    </row>
    <row r="28" spans="1:15" ht="36" customHeight="1" thickBot="1" x14ac:dyDescent="0.35">
      <c r="B28" s="73"/>
      <c r="C28" s="292" t="s">
        <v>85</v>
      </c>
      <c r="D28" s="293" t="e">
        <f>IF(D26&lt;D25,"DATOS NO PASAN","DATOS PASAN")</f>
        <v>#DIV/0!</v>
      </c>
      <c r="E28" s="294" t="e">
        <f>IF(E26&lt;E25,"DATOS NO PASAN","DATOS PASAN")</f>
        <v>#DIV/0!</v>
      </c>
      <c r="F28" s="281"/>
      <c r="G28" s="295"/>
      <c r="H28" s="295"/>
      <c r="I28" s="295"/>
      <c r="J28" s="295"/>
      <c r="K28" s="289"/>
      <c r="L28" s="289"/>
      <c r="M28" s="289"/>
    </row>
    <row r="29" spans="1:15" ht="19.899999999999999" customHeight="1" thickBot="1" x14ac:dyDescent="0.35">
      <c r="B29" s="73"/>
      <c r="C29" s="171" t="s">
        <v>55</v>
      </c>
      <c r="D29" s="312" t="s">
        <v>56</v>
      </c>
      <c r="E29" s="313" t="e">
        <f>(((J24*(K24))-(I24*K24))/(L24*G24))*100</f>
        <v>#DIV/0!</v>
      </c>
      <c r="F29" s="281"/>
      <c r="G29" s="295"/>
      <c r="H29" s="295"/>
    </row>
    <row r="30" spans="1:15" ht="65.5" thickBot="1" x14ac:dyDescent="0.4">
      <c r="B30" s="297" t="s">
        <v>52</v>
      </c>
      <c r="C30" s="298" t="s">
        <v>51</v>
      </c>
      <c r="D30" s="314" t="s">
        <v>50</v>
      </c>
      <c r="E30" s="315" t="s">
        <v>50</v>
      </c>
      <c r="F30" s="302"/>
      <c r="G30" s="302"/>
      <c r="H30" s="156"/>
    </row>
  </sheetData>
  <sheetProtection algorithmName="SHA-512" hashValue="9UJpKvM5UpOgdJ9VlgPSDostwB6kIakKo/wV50V4gxgnoXogsOxD8KOVFiBg59LpVtyoXmjtg3BvRMbuJ/e/Qg==" saltValue="FJQbLhbJouWqWO0IcnPQmA==" spinCount="100000" sheet="1" objects="1" scenarios="1" selectLockedCells="1" sort="0"/>
  <sortState ref="K4:K13">
    <sortCondition ref="K4"/>
  </sortState>
  <mergeCells count="10">
    <mergeCell ref="L24:M24"/>
    <mergeCell ref="I25:M25"/>
    <mergeCell ref="H6:I6"/>
    <mergeCell ref="K6:L6"/>
    <mergeCell ref="L23:M23"/>
    <mergeCell ref="G19:L19"/>
    <mergeCell ref="G20:L20"/>
    <mergeCell ref="G21:O21"/>
    <mergeCell ref="G22:N22"/>
    <mergeCell ref="G18:N18"/>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2:O30"/>
  <sheetViews>
    <sheetView showGridLines="0" workbookViewId="0">
      <selection activeCell="C6" sqref="C6"/>
    </sheetView>
  </sheetViews>
  <sheetFormatPr baseColWidth="10" defaultColWidth="11.453125" defaultRowHeight="14" x14ac:dyDescent="0.3"/>
  <cols>
    <col min="1" max="1" width="19.81640625" style="3" customWidth="1"/>
    <col min="2" max="2" width="15.81640625" style="3" bestFit="1" customWidth="1"/>
    <col min="3" max="3" width="11.26953125" style="3" customWidth="1"/>
    <col min="4" max="4" width="14.1796875" style="3" customWidth="1"/>
    <col min="5" max="5" width="15.7265625" style="3" customWidth="1"/>
    <col min="6" max="6" width="18.54296875" style="3" bestFit="1" customWidth="1"/>
    <col min="7" max="7" width="16.453125" style="3" customWidth="1"/>
    <col min="8" max="8" width="11.26953125" style="3" customWidth="1"/>
    <col min="9" max="9" width="14.54296875" style="3" customWidth="1"/>
    <col min="10" max="10" width="18.54296875" style="3" bestFit="1" customWidth="1"/>
    <col min="11" max="12" width="11.453125" style="3"/>
    <col min="13" max="13" width="18.54296875" style="3" bestFit="1" customWidth="1"/>
    <col min="14" max="16384" width="11.453125" style="3"/>
  </cols>
  <sheetData>
    <row r="2" spans="1:13" x14ac:dyDescent="0.3">
      <c r="B2" s="152" t="s">
        <v>157</v>
      </c>
      <c r="D2" s="152"/>
      <c r="E2" s="152"/>
      <c r="F2" s="152"/>
    </row>
    <row r="3" spans="1:13" x14ac:dyDescent="0.3">
      <c r="A3" s="5"/>
      <c r="B3" s="6" t="s">
        <v>155</v>
      </c>
    </row>
    <row r="4" spans="1:13" x14ac:dyDescent="0.3">
      <c r="B4" s="1" t="s">
        <v>183</v>
      </c>
    </row>
    <row r="5" spans="1:13" ht="14.5" thickBot="1" x14ac:dyDescent="0.35"/>
    <row r="6" spans="1:13" ht="16.899999999999999" customHeight="1" thickBot="1" x14ac:dyDescent="0.35">
      <c r="B6" s="316" t="s">
        <v>58</v>
      </c>
      <c r="C6" s="155"/>
      <c r="D6" s="234" t="s">
        <v>33</v>
      </c>
      <c r="E6" s="155"/>
      <c r="F6" s="238"/>
      <c r="G6" s="238"/>
      <c r="H6" s="239" t="s">
        <v>31</v>
      </c>
      <c r="I6" s="239"/>
      <c r="J6" s="240"/>
      <c r="K6" s="239" t="s">
        <v>37</v>
      </c>
      <c r="L6" s="239"/>
      <c r="M6" s="240"/>
    </row>
    <row r="7" spans="1:13" s="247" customFormat="1" ht="39.5" thickBot="1" x14ac:dyDescent="0.4">
      <c r="A7" s="157" t="s">
        <v>72</v>
      </c>
      <c r="B7" s="159" t="s">
        <v>0</v>
      </c>
      <c r="C7" s="317" t="s">
        <v>10</v>
      </c>
      <c r="D7" s="318" t="s">
        <v>65</v>
      </c>
      <c r="E7" s="319" t="s">
        <v>66</v>
      </c>
      <c r="F7" s="244" t="s">
        <v>43</v>
      </c>
      <c r="G7" s="245" t="s">
        <v>44</v>
      </c>
      <c r="H7" s="337" t="s">
        <v>65</v>
      </c>
      <c r="I7" s="246" t="s">
        <v>32</v>
      </c>
      <c r="J7" s="246" t="s">
        <v>24</v>
      </c>
      <c r="K7" s="337" t="s">
        <v>108</v>
      </c>
      <c r="L7" s="246" t="s">
        <v>38</v>
      </c>
      <c r="M7" s="246" t="s">
        <v>24</v>
      </c>
    </row>
    <row r="8" spans="1:13" x14ac:dyDescent="0.3">
      <c r="A8" s="161"/>
      <c r="B8" s="162"/>
      <c r="C8" s="163">
        <v>1</v>
      </c>
      <c r="D8" s="248"/>
      <c r="E8" s="249"/>
      <c r="F8" s="250" t="e">
        <f t="shared" ref="F8:F17" si="0">_xlfn.NORM.DIST(H8,D$18,D$19,FALSE)</f>
        <v>#DIV/0!</v>
      </c>
      <c r="G8" s="251" t="e">
        <f t="shared" ref="G8:G17" si="1">_xlfn.NORM.DIST(K8,E$18,E$19,FALSE)</f>
        <v>#DIV/0!</v>
      </c>
      <c r="H8" s="252"/>
      <c r="I8" s="253" t="e">
        <f t="shared" ref="I8:I17" si="2">(D$18-H8)/D$19</f>
        <v>#DIV/0!</v>
      </c>
      <c r="J8" s="254" t="e">
        <f>IF(H8=0, ABS((AVERAGE($I$8:$I$17))/1000), ABS(I8))</f>
        <v>#DIV/0!</v>
      </c>
      <c r="K8" s="252"/>
      <c r="L8" s="253" t="e">
        <f t="shared" ref="L8:L17" si="3">(E$18-K8)/E$19</f>
        <v>#DIV/0!</v>
      </c>
      <c r="M8" s="254" t="e">
        <f>IF(K8=0, ABS((AVERAGE($L$8:$L$17))/1000), ABS(L8))</f>
        <v>#DIV/0!</v>
      </c>
    </row>
    <row r="9" spans="1:13" x14ac:dyDescent="0.3">
      <c r="A9" s="161"/>
      <c r="B9" s="162"/>
      <c r="C9" s="165">
        <v>2</v>
      </c>
      <c r="D9" s="255"/>
      <c r="E9" s="256"/>
      <c r="F9" s="250" t="e">
        <f t="shared" si="0"/>
        <v>#DIV/0!</v>
      </c>
      <c r="G9" s="251" t="e">
        <f t="shared" si="1"/>
        <v>#DIV/0!</v>
      </c>
      <c r="H9" s="252"/>
      <c r="I9" s="253" t="e">
        <f t="shared" si="2"/>
        <v>#DIV/0!</v>
      </c>
      <c r="J9" s="254" t="e">
        <f t="shared" ref="J9:J17" si="4">IF(H9=0, ABS((AVERAGE($I$8:$I$17))/1000), ABS(I9))</f>
        <v>#DIV/0!</v>
      </c>
      <c r="K9" s="252"/>
      <c r="L9" s="253" t="e">
        <f t="shared" si="3"/>
        <v>#DIV/0!</v>
      </c>
      <c r="M9" s="254" t="e">
        <f t="shared" ref="M9:M17" si="5">IF(K9=0, ABS((AVERAGE($L$8:$L$17))/1000), ABS(L9))</f>
        <v>#DIV/0!</v>
      </c>
    </row>
    <row r="10" spans="1:13" x14ac:dyDescent="0.3">
      <c r="A10" s="161"/>
      <c r="B10" s="162"/>
      <c r="C10" s="165">
        <v>3</v>
      </c>
      <c r="D10" s="255"/>
      <c r="E10" s="256"/>
      <c r="F10" s="250" t="e">
        <f t="shared" si="0"/>
        <v>#DIV/0!</v>
      </c>
      <c r="G10" s="251" t="e">
        <f t="shared" si="1"/>
        <v>#DIV/0!</v>
      </c>
      <c r="H10" s="252"/>
      <c r="I10" s="253" t="e">
        <f t="shared" si="2"/>
        <v>#DIV/0!</v>
      </c>
      <c r="J10" s="254" t="e">
        <f t="shared" si="4"/>
        <v>#DIV/0!</v>
      </c>
      <c r="K10" s="252"/>
      <c r="L10" s="253" t="e">
        <f t="shared" si="3"/>
        <v>#DIV/0!</v>
      </c>
      <c r="M10" s="254" t="e">
        <f t="shared" si="5"/>
        <v>#DIV/0!</v>
      </c>
    </row>
    <row r="11" spans="1:13" x14ac:dyDescent="0.3">
      <c r="A11" s="161"/>
      <c r="B11" s="162"/>
      <c r="C11" s="165">
        <v>4</v>
      </c>
      <c r="D11" s="255"/>
      <c r="E11" s="256"/>
      <c r="F11" s="250" t="e">
        <f t="shared" si="0"/>
        <v>#DIV/0!</v>
      </c>
      <c r="G11" s="251" t="e">
        <f t="shared" si="1"/>
        <v>#DIV/0!</v>
      </c>
      <c r="H11" s="252"/>
      <c r="I11" s="253" t="e">
        <f t="shared" si="2"/>
        <v>#DIV/0!</v>
      </c>
      <c r="J11" s="254" t="e">
        <f t="shared" si="4"/>
        <v>#DIV/0!</v>
      </c>
      <c r="K11" s="252"/>
      <c r="L11" s="253" t="e">
        <f t="shared" si="3"/>
        <v>#DIV/0!</v>
      </c>
      <c r="M11" s="254" t="e">
        <f t="shared" si="5"/>
        <v>#DIV/0!</v>
      </c>
    </row>
    <row r="12" spans="1:13" x14ac:dyDescent="0.3">
      <c r="A12" s="161"/>
      <c r="B12" s="162"/>
      <c r="C12" s="165">
        <v>5</v>
      </c>
      <c r="D12" s="255"/>
      <c r="E12" s="256"/>
      <c r="F12" s="250" t="e">
        <f t="shared" si="0"/>
        <v>#DIV/0!</v>
      </c>
      <c r="G12" s="251" t="e">
        <f t="shared" si="1"/>
        <v>#DIV/0!</v>
      </c>
      <c r="H12" s="252"/>
      <c r="I12" s="253" t="e">
        <f t="shared" si="2"/>
        <v>#DIV/0!</v>
      </c>
      <c r="J12" s="254" t="e">
        <f t="shared" si="4"/>
        <v>#DIV/0!</v>
      </c>
      <c r="K12" s="252"/>
      <c r="L12" s="253" t="e">
        <f t="shared" si="3"/>
        <v>#DIV/0!</v>
      </c>
      <c r="M12" s="254" t="e">
        <f t="shared" si="5"/>
        <v>#DIV/0!</v>
      </c>
    </row>
    <row r="13" spans="1:13" x14ac:dyDescent="0.3">
      <c r="A13" s="161"/>
      <c r="B13" s="162"/>
      <c r="C13" s="165">
        <v>6</v>
      </c>
      <c r="D13" s="255"/>
      <c r="E13" s="256"/>
      <c r="F13" s="250" t="e">
        <f t="shared" si="0"/>
        <v>#DIV/0!</v>
      </c>
      <c r="G13" s="251" t="e">
        <f t="shared" si="1"/>
        <v>#DIV/0!</v>
      </c>
      <c r="H13" s="252"/>
      <c r="I13" s="253" t="e">
        <f t="shared" si="2"/>
        <v>#DIV/0!</v>
      </c>
      <c r="J13" s="254" t="e">
        <f t="shared" si="4"/>
        <v>#DIV/0!</v>
      </c>
      <c r="K13" s="252"/>
      <c r="L13" s="253" t="e">
        <f t="shared" si="3"/>
        <v>#DIV/0!</v>
      </c>
      <c r="M13" s="254" t="e">
        <f t="shared" si="5"/>
        <v>#DIV/0!</v>
      </c>
    </row>
    <row r="14" spans="1:13" x14ac:dyDescent="0.3">
      <c r="A14" s="161"/>
      <c r="B14" s="162"/>
      <c r="C14" s="165">
        <v>7</v>
      </c>
      <c r="D14" s="255"/>
      <c r="E14" s="256"/>
      <c r="F14" s="250" t="e">
        <f t="shared" si="0"/>
        <v>#DIV/0!</v>
      </c>
      <c r="G14" s="251" t="e">
        <f t="shared" si="1"/>
        <v>#DIV/0!</v>
      </c>
      <c r="H14" s="252"/>
      <c r="I14" s="253" t="e">
        <f t="shared" si="2"/>
        <v>#DIV/0!</v>
      </c>
      <c r="J14" s="254" t="e">
        <f t="shared" si="4"/>
        <v>#DIV/0!</v>
      </c>
      <c r="K14" s="252"/>
      <c r="L14" s="253" t="e">
        <f t="shared" si="3"/>
        <v>#DIV/0!</v>
      </c>
      <c r="M14" s="254" t="e">
        <f t="shared" si="5"/>
        <v>#DIV/0!</v>
      </c>
    </row>
    <row r="15" spans="1:13" x14ac:dyDescent="0.3">
      <c r="A15" s="161"/>
      <c r="B15" s="162"/>
      <c r="C15" s="165">
        <v>8</v>
      </c>
      <c r="D15" s="255"/>
      <c r="E15" s="256"/>
      <c r="F15" s="250" t="e">
        <f t="shared" si="0"/>
        <v>#DIV/0!</v>
      </c>
      <c r="G15" s="251" t="e">
        <f t="shared" si="1"/>
        <v>#DIV/0!</v>
      </c>
      <c r="H15" s="252"/>
      <c r="I15" s="253" t="e">
        <f t="shared" si="2"/>
        <v>#DIV/0!</v>
      </c>
      <c r="J15" s="254" t="e">
        <f t="shared" si="4"/>
        <v>#DIV/0!</v>
      </c>
      <c r="K15" s="252"/>
      <c r="L15" s="253" t="e">
        <f t="shared" si="3"/>
        <v>#DIV/0!</v>
      </c>
      <c r="M15" s="254" t="e">
        <f t="shared" si="5"/>
        <v>#DIV/0!</v>
      </c>
    </row>
    <row r="16" spans="1:13" x14ac:dyDescent="0.3">
      <c r="A16" s="161"/>
      <c r="B16" s="162"/>
      <c r="C16" s="165">
        <v>9</v>
      </c>
      <c r="D16" s="255"/>
      <c r="E16" s="256"/>
      <c r="F16" s="250" t="e">
        <f t="shared" si="0"/>
        <v>#DIV/0!</v>
      </c>
      <c r="G16" s="251" t="e">
        <f t="shared" si="1"/>
        <v>#DIV/0!</v>
      </c>
      <c r="H16" s="252"/>
      <c r="I16" s="253" t="e">
        <f t="shared" si="2"/>
        <v>#DIV/0!</v>
      </c>
      <c r="J16" s="254" t="e">
        <f t="shared" si="4"/>
        <v>#DIV/0!</v>
      </c>
      <c r="K16" s="252"/>
      <c r="L16" s="253" t="e">
        <f t="shared" si="3"/>
        <v>#DIV/0!</v>
      </c>
      <c r="M16" s="254" t="e">
        <f t="shared" si="5"/>
        <v>#DIV/0!</v>
      </c>
    </row>
    <row r="17" spans="1:15" ht="14.5" thickBot="1" x14ac:dyDescent="0.35">
      <c r="A17" s="161"/>
      <c r="B17" s="162"/>
      <c r="C17" s="171">
        <v>10</v>
      </c>
      <c r="D17" s="257"/>
      <c r="E17" s="258"/>
      <c r="F17" s="250" t="e">
        <f t="shared" si="0"/>
        <v>#DIV/0!</v>
      </c>
      <c r="G17" s="251" t="e">
        <f t="shared" si="1"/>
        <v>#DIV/0!</v>
      </c>
      <c r="H17" s="252"/>
      <c r="I17" s="253" t="e">
        <f t="shared" si="2"/>
        <v>#DIV/0!</v>
      </c>
      <c r="J17" s="254" t="e">
        <f t="shared" si="4"/>
        <v>#DIV/0!</v>
      </c>
      <c r="K17" s="252"/>
      <c r="L17" s="253" t="e">
        <f t="shared" si="3"/>
        <v>#DIV/0!</v>
      </c>
      <c r="M17" s="254" t="e">
        <f t="shared" si="5"/>
        <v>#DIV/0!</v>
      </c>
    </row>
    <row r="18" spans="1:15" ht="14.5" thickBot="1" x14ac:dyDescent="0.35">
      <c r="B18" s="73"/>
      <c r="C18" s="163" t="s">
        <v>7</v>
      </c>
      <c r="D18" s="260" t="e">
        <f t="shared" ref="D18:E18" si="6">AVERAGE(D8:D17)</f>
        <v>#DIV/0!</v>
      </c>
      <c r="E18" s="261" t="e">
        <f t="shared" si="6"/>
        <v>#DIV/0!</v>
      </c>
      <c r="F18" s="262"/>
      <c r="G18" s="266" t="s">
        <v>97</v>
      </c>
      <c r="H18" s="267"/>
      <c r="I18" s="267"/>
      <c r="J18" s="267"/>
      <c r="K18" s="267"/>
      <c r="L18" s="267"/>
      <c r="M18" s="267"/>
      <c r="N18" s="268"/>
    </row>
    <row r="19" spans="1:15" ht="15" customHeight="1" thickBot="1" x14ac:dyDescent="0.35">
      <c r="B19" s="73"/>
      <c r="C19" s="165" t="s">
        <v>11</v>
      </c>
      <c r="D19" s="264" t="e">
        <f>STDEV(D8:D17)</f>
        <v>#DIV/0!</v>
      </c>
      <c r="E19" s="265" t="e">
        <f>STDEV(E8:E17)</f>
        <v>#DIV/0!</v>
      </c>
      <c r="F19" s="262"/>
      <c r="G19" s="269" t="s">
        <v>104</v>
      </c>
      <c r="H19" s="270"/>
      <c r="I19" s="270"/>
      <c r="J19" s="270"/>
      <c r="K19" s="270"/>
      <c r="L19" s="270"/>
      <c r="M19" s="271"/>
    </row>
    <row r="20" spans="1:15" ht="15" customHeight="1" thickBot="1" x14ac:dyDescent="0.35">
      <c r="B20" s="73"/>
      <c r="C20" s="165" t="s">
        <v>12</v>
      </c>
      <c r="D20" s="264" t="e">
        <f t="shared" ref="D20" si="7">(D19/D18)*100</f>
        <v>#DIV/0!</v>
      </c>
      <c r="E20" s="265" t="e">
        <f>(E19/E18)*100</f>
        <v>#DIV/0!</v>
      </c>
      <c r="F20" s="262"/>
      <c r="G20" s="322" t="s">
        <v>88</v>
      </c>
      <c r="H20" s="323"/>
      <c r="I20" s="323"/>
      <c r="J20" s="323"/>
      <c r="K20" s="323"/>
      <c r="L20" s="324"/>
      <c r="M20" s="6"/>
      <c r="N20" s="6"/>
    </row>
    <row r="21" spans="1:15" ht="20.5" customHeight="1" thickBot="1" x14ac:dyDescent="0.35">
      <c r="B21" s="73"/>
      <c r="C21" s="165" t="s">
        <v>14</v>
      </c>
      <c r="D21" s="279">
        <f>COUNT(D8:D17)</f>
        <v>0</v>
      </c>
      <c r="E21" s="280">
        <f>COUNT(E8:E17)</f>
        <v>0</v>
      </c>
      <c r="F21" s="281"/>
      <c r="G21" s="282" t="s">
        <v>89</v>
      </c>
      <c r="H21" s="283"/>
      <c r="I21" s="283"/>
      <c r="J21" s="283"/>
      <c r="K21" s="283"/>
      <c r="L21" s="283"/>
      <c r="M21" s="283"/>
      <c r="N21" s="283"/>
      <c r="O21" s="284"/>
    </row>
    <row r="22" spans="1:15" ht="24.65" customHeight="1" thickBot="1" x14ac:dyDescent="0.35">
      <c r="B22" s="73"/>
      <c r="C22" s="165" t="s">
        <v>15</v>
      </c>
      <c r="D22" s="279">
        <f>MIN(D8:D17)</f>
        <v>0</v>
      </c>
      <c r="E22" s="280">
        <f>MIN(E8:E17)</f>
        <v>0</v>
      </c>
      <c r="F22" s="281"/>
      <c r="G22" s="285" t="s">
        <v>91</v>
      </c>
      <c r="H22" s="286"/>
      <c r="I22" s="286"/>
      <c r="J22" s="286"/>
      <c r="K22" s="286"/>
      <c r="L22" s="286"/>
      <c r="M22" s="286"/>
      <c r="N22" s="287"/>
    </row>
    <row r="23" spans="1:15" ht="21.5" thickBot="1" x14ac:dyDescent="0.35">
      <c r="B23" s="73"/>
      <c r="C23" s="165" t="s">
        <v>16</v>
      </c>
      <c r="D23" s="279">
        <f>MAX(D8:D17)</f>
        <v>0</v>
      </c>
      <c r="E23" s="280">
        <f>MAX(E8:E17)</f>
        <v>0</v>
      </c>
      <c r="F23" s="281"/>
      <c r="G23" s="325" t="s">
        <v>64</v>
      </c>
      <c r="H23" s="326" t="s">
        <v>59</v>
      </c>
      <c r="I23" s="326" t="s">
        <v>60</v>
      </c>
      <c r="J23" s="326" t="s">
        <v>61</v>
      </c>
      <c r="K23" s="326" t="s">
        <v>62</v>
      </c>
      <c r="L23" s="327" t="s">
        <v>63</v>
      </c>
      <c r="M23" s="328"/>
    </row>
    <row r="24" spans="1:15" ht="14.5" thickBot="1" x14ac:dyDescent="0.35">
      <c r="B24" s="73"/>
      <c r="C24" s="165" t="s">
        <v>17</v>
      </c>
      <c r="D24" s="279">
        <f t="shared" ref="D24:E24" si="8">D23-D22</f>
        <v>0</v>
      </c>
      <c r="E24" s="280">
        <f t="shared" si="8"/>
        <v>0</v>
      </c>
      <c r="F24" s="281"/>
      <c r="G24" s="155"/>
      <c r="H24" s="329"/>
      <c r="I24" s="330" t="e">
        <f>D18</f>
        <v>#DIV/0!</v>
      </c>
      <c r="J24" s="330" t="e">
        <f>E18</f>
        <v>#DIV/0!</v>
      </c>
      <c r="K24" s="331">
        <f>G24+H24</f>
        <v>0</v>
      </c>
      <c r="L24" s="332"/>
      <c r="M24" s="333"/>
    </row>
    <row r="25" spans="1:15" ht="16" thickBot="1" x14ac:dyDescent="0.4">
      <c r="B25" s="73"/>
      <c r="C25" s="165" t="s">
        <v>18</v>
      </c>
      <c r="D25" s="273" t="e">
        <f>MAX(J8:J17)</f>
        <v>#DIV/0!</v>
      </c>
      <c r="E25" s="274" t="e">
        <f>MAX(M8:M17)</f>
        <v>#DIV/0!</v>
      </c>
      <c r="F25" s="281"/>
      <c r="G25" s="281"/>
      <c r="H25" s="156"/>
      <c r="I25" s="334" t="s">
        <v>71</v>
      </c>
      <c r="J25" s="335"/>
      <c r="K25" s="335"/>
      <c r="L25" s="335"/>
      <c r="M25" s="336"/>
    </row>
    <row r="26" spans="1:15" ht="27.65" customHeight="1" x14ac:dyDescent="0.3">
      <c r="B26" s="73"/>
      <c r="C26" s="165" t="s">
        <v>57</v>
      </c>
      <c r="D26" s="273">
        <f>IF(D21=9, 2.11, IF(D21=10, 2.18, (0.0027*D21*D21*D21)-(0.0712*D21*D21)+(0.693*D21)-0.3574+0.0066))</f>
        <v>-0.3508</v>
      </c>
      <c r="E26" s="274">
        <f>IF(E21=9, 2.11, IF(E21=10, 2.18, (0.0027*E21*E21*E21)-(0.0712*E21*E21)+(0.693*E21)-0.3574+0.0066))</f>
        <v>-0.3508</v>
      </c>
      <c r="F26" s="281"/>
      <c r="G26" s="291"/>
      <c r="H26" s="291"/>
      <c r="I26" s="291"/>
      <c r="J26" s="291"/>
      <c r="K26" s="291"/>
      <c r="L26" s="291"/>
      <c r="M26" s="291"/>
    </row>
    <row r="27" spans="1:15" ht="19.899999999999999" customHeight="1" thickBot="1" x14ac:dyDescent="0.35">
      <c r="B27" s="73"/>
      <c r="C27" s="165" t="s">
        <v>19</v>
      </c>
      <c r="D27" s="279">
        <f>D21-1</f>
        <v>-1</v>
      </c>
      <c r="E27" s="296">
        <f>E21-1</f>
        <v>-1</v>
      </c>
      <c r="F27" s="281"/>
      <c r="G27" s="295"/>
      <c r="H27" s="295"/>
      <c r="I27" s="295"/>
      <c r="J27" s="295"/>
      <c r="K27" s="289"/>
      <c r="L27" s="289"/>
      <c r="M27" s="289"/>
    </row>
    <row r="28" spans="1:15" ht="36" customHeight="1" thickBot="1" x14ac:dyDescent="0.35">
      <c r="B28" s="73"/>
      <c r="C28" s="292" t="s">
        <v>85</v>
      </c>
      <c r="D28" s="293" t="e">
        <f>IF(D26&lt;D25,"DATOS NO PASAN","DATOS PASAN")</f>
        <v>#DIV/0!</v>
      </c>
      <c r="E28" s="294" t="e">
        <f>IF(E26&lt;E25,"DATOS NO PASAN","DATOS PASAN")</f>
        <v>#DIV/0!</v>
      </c>
      <c r="F28" s="281"/>
      <c r="G28" s="295"/>
      <c r="H28" s="295"/>
      <c r="I28" s="295"/>
      <c r="J28" s="295"/>
      <c r="K28" s="289"/>
      <c r="L28" s="289"/>
      <c r="M28" s="289"/>
    </row>
    <row r="29" spans="1:15" ht="19.899999999999999" customHeight="1" thickBot="1" x14ac:dyDescent="0.35">
      <c r="B29" s="73"/>
      <c r="C29" s="171" t="s">
        <v>55</v>
      </c>
      <c r="D29" s="312" t="s">
        <v>56</v>
      </c>
      <c r="E29" s="313" t="e">
        <f>(((J24*(K24))-(I24*K24))/(L24*G24))*100</f>
        <v>#DIV/0!</v>
      </c>
      <c r="F29" s="281"/>
      <c r="G29" s="295"/>
      <c r="H29" s="295"/>
    </row>
    <row r="30" spans="1:15" ht="65.5" thickBot="1" x14ac:dyDescent="0.4">
      <c r="B30" s="297" t="s">
        <v>52</v>
      </c>
      <c r="C30" s="298" t="s">
        <v>51</v>
      </c>
      <c r="D30" s="314" t="s">
        <v>50</v>
      </c>
      <c r="E30" s="315" t="s">
        <v>50</v>
      </c>
      <c r="F30" s="302"/>
      <c r="G30" s="302"/>
      <c r="H30" s="156"/>
    </row>
  </sheetData>
  <sheetProtection algorithmName="SHA-512" hashValue="8/WcJeXNoA1OYvyImwFSb6zEVrtUPYs6MieEhcjbXDfdW+UrNf4CLeeCQzi0VbeD1ylczfTaRhgl/flAfQv/7w==" saltValue="pqub7ifa3E6A1A1qfDij1Q==" spinCount="100000" sheet="1" objects="1" scenarios="1" selectLockedCells="1" sort="0"/>
  <sortState ref="H4:H13">
    <sortCondition ref="H4"/>
  </sortState>
  <mergeCells count="10">
    <mergeCell ref="L24:M24"/>
    <mergeCell ref="I25:M25"/>
    <mergeCell ref="H6:I6"/>
    <mergeCell ref="K6:L6"/>
    <mergeCell ref="L23:M23"/>
    <mergeCell ref="G20:L20"/>
    <mergeCell ref="G21:O21"/>
    <mergeCell ref="G22:N22"/>
    <mergeCell ref="G18:N18"/>
    <mergeCell ref="G19:M19"/>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2:O30"/>
  <sheetViews>
    <sheetView showGridLines="0" workbookViewId="0">
      <selection activeCell="B15" sqref="B15"/>
    </sheetView>
  </sheetViews>
  <sheetFormatPr baseColWidth="10" defaultColWidth="11.453125" defaultRowHeight="14" x14ac:dyDescent="0.3"/>
  <cols>
    <col min="1" max="1" width="19.81640625" style="3" customWidth="1"/>
    <col min="2" max="2" width="15.81640625" style="3" bestFit="1" customWidth="1"/>
    <col min="3" max="3" width="11.26953125" style="3" customWidth="1"/>
    <col min="4" max="4" width="14.1796875" style="3" customWidth="1"/>
    <col min="5" max="5" width="15.7265625" style="3" customWidth="1"/>
    <col min="6" max="6" width="18.54296875" style="3" bestFit="1" customWidth="1"/>
    <col min="7" max="7" width="16.453125" style="3" customWidth="1"/>
    <col min="8" max="8" width="11.26953125" style="3" customWidth="1"/>
    <col min="9" max="9" width="14.54296875" style="3" customWidth="1"/>
    <col min="10" max="10" width="18.54296875" style="3" bestFit="1" customWidth="1"/>
    <col min="11" max="12" width="11.453125" style="3"/>
    <col min="13" max="13" width="18.54296875" style="3" bestFit="1" customWidth="1"/>
    <col min="14" max="16384" width="11.453125" style="3"/>
  </cols>
  <sheetData>
    <row r="2" spans="1:13" x14ac:dyDescent="0.3">
      <c r="B2" s="152" t="s">
        <v>157</v>
      </c>
      <c r="D2" s="152"/>
      <c r="E2" s="152"/>
      <c r="F2" s="152"/>
    </row>
    <row r="3" spans="1:13" x14ac:dyDescent="0.3">
      <c r="A3" s="5"/>
      <c r="B3" s="6" t="s">
        <v>155</v>
      </c>
    </row>
    <row r="4" spans="1:13" x14ac:dyDescent="0.3">
      <c r="B4" s="1" t="s">
        <v>183</v>
      </c>
    </row>
    <row r="5" spans="1:13" ht="14.5" thickBot="1" x14ac:dyDescent="0.35"/>
    <row r="6" spans="1:13" ht="16.899999999999999" customHeight="1" thickBot="1" x14ac:dyDescent="0.35">
      <c r="B6" s="316" t="s">
        <v>58</v>
      </c>
      <c r="C6" s="155"/>
      <c r="D6" s="234" t="s">
        <v>33</v>
      </c>
      <c r="E6" s="155"/>
      <c r="F6" s="238"/>
      <c r="G6" s="238"/>
      <c r="H6" s="239" t="s">
        <v>31</v>
      </c>
      <c r="I6" s="239"/>
      <c r="J6" s="240"/>
      <c r="K6" s="239" t="s">
        <v>37</v>
      </c>
      <c r="L6" s="239"/>
      <c r="M6" s="240"/>
    </row>
    <row r="7" spans="1:13" s="247" customFormat="1" ht="39.5" thickBot="1" x14ac:dyDescent="0.4">
      <c r="A7" s="157" t="s">
        <v>72</v>
      </c>
      <c r="B7" s="159" t="s">
        <v>0</v>
      </c>
      <c r="C7" s="317" t="s">
        <v>10</v>
      </c>
      <c r="D7" s="318" t="s">
        <v>67</v>
      </c>
      <c r="E7" s="319" t="s">
        <v>68</v>
      </c>
      <c r="F7" s="244" t="s">
        <v>43</v>
      </c>
      <c r="G7" s="245" t="s">
        <v>44</v>
      </c>
      <c r="H7" s="337" t="s">
        <v>67</v>
      </c>
      <c r="I7" s="246" t="s">
        <v>32</v>
      </c>
      <c r="J7" s="246" t="s">
        <v>24</v>
      </c>
      <c r="K7" s="337" t="s">
        <v>109</v>
      </c>
      <c r="L7" s="246" t="s">
        <v>38</v>
      </c>
      <c r="M7" s="246" t="s">
        <v>24</v>
      </c>
    </row>
    <row r="8" spans="1:13" x14ac:dyDescent="0.3">
      <c r="A8" s="161"/>
      <c r="B8" s="162"/>
      <c r="C8" s="163">
        <v>1</v>
      </c>
      <c r="D8" s="248"/>
      <c r="E8" s="249"/>
      <c r="F8" s="250" t="e">
        <f t="shared" ref="F8:F17" si="0">_xlfn.NORM.DIST(H8,D$18,D$19,FALSE)</f>
        <v>#DIV/0!</v>
      </c>
      <c r="G8" s="251" t="e">
        <f t="shared" ref="G8:G17" si="1">_xlfn.NORM.DIST(K8,E$18,E$19,FALSE)</f>
        <v>#DIV/0!</v>
      </c>
      <c r="H8" s="252"/>
      <c r="I8" s="253" t="e">
        <f t="shared" ref="I8:I17" si="2">(D$18-H8)/D$19</f>
        <v>#DIV/0!</v>
      </c>
      <c r="J8" s="254" t="e">
        <f>IF(H8=0, ABS((AVERAGE($I$8:$I$17))/1000), ABS(I8))</f>
        <v>#DIV/0!</v>
      </c>
      <c r="K8" s="252"/>
      <c r="L8" s="253" t="e">
        <f t="shared" ref="L8:L17" si="3">(E$18-K8)/E$19</f>
        <v>#DIV/0!</v>
      </c>
      <c r="M8" s="254" t="e">
        <f>IF(K8=0, ABS((AVERAGE($L$8:$L$17))/1000), ABS(L8))</f>
        <v>#DIV/0!</v>
      </c>
    </row>
    <row r="9" spans="1:13" x14ac:dyDescent="0.3">
      <c r="A9" s="161"/>
      <c r="B9" s="162"/>
      <c r="C9" s="165">
        <v>2</v>
      </c>
      <c r="D9" s="255"/>
      <c r="E9" s="256"/>
      <c r="F9" s="250" t="e">
        <f t="shared" si="0"/>
        <v>#DIV/0!</v>
      </c>
      <c r="G9" s="251" t="e">
        <f t="shared" si="1"/>
        <v>#DIV/0!</v>
      </c>
      <c r="H9" s="252"/>
      <c r="I9" s="253" t="e">
        <f t="shared" si="2"/>
        <v>#DIV/0!</v>
      </c>
      <c r="J9" s="254" t="e">
        <f t="shared" ref="J9:J17" si="4">IF(H9=0, ABS((AVERAGE($I$8:$I$17))/1000), ABS(I9))</f>
        <v>#DIV/0!</v>
      </c>
      <c r="K9" s="252"/>
      <c r="L9" s="253" t="e">
        <f t="shared" si="3"/>
        <v>#DIV/0!</v>
      </c>
      <c r="M9" s="254" t="e">
        <f t="shared" ref="M9:M17" si="5">IF(K9=0, ABS((AVERAGE($L$8:$L$17))/1000), ABS(L9))</f>
        <v>#DIV/0!</v>
      </c>
    </row>
    <row r="10" spans="1:13" x14ac:dyDescent="0.3">
      <c r="A10" s="161"/>
      <c r="B10" s="162"/>
      <c r="C10" s="165">
        <v>3</v>
      </c>
      <c r="D10" s="255"/>
      <c r="E10" s="256"/>
      <c r="F10" s="250" t="e">
        <f t="shared" si="0"/>
        <v>#DIV/0!</v>
      </c>
      <c r="G10" s="251" t="e">
        <f t="shared" si="1"/>
        <v>#DIV/0!</v>
      </c>
      <c r="H10" s="252"/>
      <c r="I10" s="253" t="e">
        <f t="shared" si="2"/>
        <v>#DIV/0!</v>
      </c>
      <c r="J10" s="254" t="e">
        <f t="shared" si="4"/>
        <v>#DIV/0!</v>
      </c>
      <c r="K10" s="252"/>
      <c r="L10" s="253" t="e">
        <f t="shared" si="3"/>
        <v>#DIV/0!</v>
      </c>
      <c r="M10" s="254" t="e">
        <f t="shared" si="5"/>
        <v>#DIV/0!</v>
      </c>
    </row>
    <row r="11" spans="1:13" x14ac:dyDescent="0.3">
      <c r="A11" s="161"/>
      <c r="B11" s="162"/>
      <c r="C11" s="165">
        <v>4</v>
      </c>
      <c r="D11" s="255"/>
      <c r="E11" s="256"/>
      <c r="F11" s="250" t="e">
        <f t="shared" si="0"/>
        <v>#DIV/0!</v>
      </c>
      <c r="G11" s="251" t="e">
        <f t="shared" si="1"/>
        <v>#DIV/0!</v>
      </c>
      <c r="H11" s="252"/>
      <c r="I11" s="253" t="e">
        <f t="shared" si="2"/>
        <v>#DIV/0!</v>
      </c>
      <c r="J11" s="254" t="e">
        <f t="shared" si="4"/>
        <v>#DIV/0!</v>
      </c>
      <c r="K11" s="252"/>
      <c r="L11" s="253" t="e">
        <f t="shared" si="3"/>
        <v>#DIV/0!</v>
      </c>
      <c r="M11" s="254" t="e">
        <f t="shared" si="5"/>
        <v>#DIV/0!</v>
      </c>
    </row>
    <row r="12" spans="1:13" x14ac:dyDescent="0.3">
      <c r="A12" s="161"/>
      <c r="B12" s="162"/>
      <c r="C12" s="165">
        <v>5</v>
      </c>
      <c r="D12" s="255"/>
      <c r="E12" s="256"/>
      <c r="F12" s="250" t="e">
        <f t="shared" si="0"/>
        <v>#DIV/0!</v>
      </c>
      <c r="G12" s="251" t="e">
        <f t="shared" si="1"/>
        <v>#DIV/0!</v>
      </c>
      <c r="H12" s="252"/>
      <c r="I12" s="253" t="e">
        <f t="shared" si="2"/>
        <v>#DIV/0!</v>
      </c>
      <c r="J12" s="254" t="e">
        <f t="shared" si="4"/>
        <v>#DIV/0!</v>
      </c>
      <c r="K12" s="252"/>
      <c r="L12" s="253" t="e">
        <f t="shared" si="3"/>
        <v>#DIV/0!</v>
      </c>
      <c r="M12" s="254" t="e">
        <f t="shared" si="5"/>
        <v>#DIV/0!</v>
      </c>
    </row>
    <row r="13" spans="1:13" x14ac:dyDescent="0.3">
      <c r="A13" s="161"/>
      <c r="B13" s="162"/>
      <c r="C13" s="165">
        <v>6</v>
      </c>
      <c r="D13" s="255"/>
      <c r="E13" s="256"/>
      <c r="F13" s="250" t="e">
        <f t="shared" si="0"/>
        <v>#DIV/0!</v>
      </c>
      <c r="G13" s="251" t="e">
        <f t="shared" si="1"/>
        <v>#DIV/0!</v>
      </c>
      <c r="H13" s="252"/>
      <c r="I13" s="253" t="e">
        <f t="shared" si="2"/>
        <v>#DIV/0!</v>
      </c>
      <c r="J13" s="254" t="e">
        <f t="shared" si="4"/>
        <v>#DIV/0!</v>
      </c>
      <c r="K13" s="252"/>
      <c r="L13" s="253" t="e">
        <f t="shared" si="3"/>
        <v>#DIV/0!</v>
      </c>
      <c r="M13" s="254" t="e">
        <f t="shared" si="5"/>
        <v>#DIV/0!</v>
      </c>
    </row>
    <row r="14" spans="1:13" x14ac:dyDescent="0.3">
      <c r="A14" s="161"/>
      <c r="B14" s="162"/>
      <c r="C14" s="165">
        <v>7</v>
      </c>
      <c r="D14" s="255"/>
      <c r="E14" s="256"/>
      <c r="F14" s="250" t="e">
        <f t="shared" si="0"/>
        <v>#DIV/0!</v>
      </c>
      <c r="G14" s="251" t="e">
        <f t="shared" si="1"/>
        <v>#DIV/0!</v>
      </c>
      <c r="H14" s="252"/>
      <c r="I14" s="253" t="e">
        <f t="shared" si="2"/>
        <v>#DIV/0!</v>
      </c>
      <c r="J14" s="254" t="e">
        <f t="shared" si="4"/>
        <v>#DIV/0!</v>
      </c>
      <c r="K14" s="252"/>
      <c r="L14" s="253" t="e">
        <f t="shared" si="3"/>
        <v>#DIV/0!</v>
      </c>
      <c r="M14" s="254" t="e">
        <f t="shared" si="5"/>
        <v>#DIV/0!</v>
      </c>
    </row>
    <row r="15" spans="1:13" x14ac:dyDescent="0.3">
      <c r="A15" s="161"/>
      <c r="B15" s="162"/>
      <c r="C15" s="165">
        <v>8</v>
      </c>
      <c r="D15" s="255"/>
      <c r="E15" s="256"/>
      <c r="F15" s="250" t="e">
        <f t="shared" si="0"/>
        <v>#DIV/0!</v>
      </c>
      <c r="G15" s="251" t="e">
        <f t="shared" si="1"/>
        <v>#DIV/0!</v>
      </c>
      <c r="H15" s="252"/>
      <c r="I15" s="253" t="e">
        <f t="shared" si="2"/>
        <v>#DIV/0!</v>
      </c>
      <c r="J15" s="254" t="e">
        <f t="shared" si="4"/>
        <v>#DIV/0!</v>
      </c>
      <c r="K15" s="252"/>
      <c r="L15" s="253" t="e">
        <f t="shared" si="3"/>
        <v>#DIV/0!</v>
      </c>
      <c r="M15" s="254" t="e">
        <f t="shared" si="5"/>
        <v>#DIV/0!</v>
      </c>
    </row>
    <row r="16" spans="1:13" x14ac:dyDescent="0.3">
      <c r="A16" s="161"/>
      <c r="B16" s="162"/>
      <c r="C16" s="165">
        <v>9</v>
      </c>
      <c r="D16" s="255"/>
      <c r="E16" s="256"/>
      <c r="F16" s="250" t="e">
        <f t="shared" si="0"/>
        <v>#DIV/0!</v>
      </c>
      <c r="G16" s="251" t="e">
        <f t="shared" si="1"/>
        <v>#DIV/0!</v>
      </c>
      <c r="H16" s="252"/>
      <c r="I16" s="253" t="e">
        <f t="shared" si="2"/>
        <v>#DIV/0!</v>
      </c>
      <c r="J16" s="254" t="e">
        <f t="shared" si="4"/>
        <v>#DIV/0!</v>
      </c>
      <c r="K16" s="252"/>
      <c r="L16" s="253" t="e">
        <f t="shared" si="3"/>
        <v>#DIV/0!</v>
      </c>
      <c r="M16" s="254" t="e">
        <f t="shared" si="5"/>
        <v>#DIV/0!</v>
      </c>
    </row>
    <row r="17" spans="1:15" ht="14.5" thickBot="1" x14ac:dyDescent="0.35">
      <c r="A17" s="161"/>
      <c r="B17" s="162"/>
      <c r="C17" s="171">
        <v>10</v>
      </c>
      <c r="D17" s="257"/>
      <c r="E17" s="258"/>
      <c r="F17" s="250" t="e">
        <f t="shared" si="0"/>
        <v>#DIV/0!</v>
      </c>
      <c r="G17" s="251" t="e">
        <f t="shared" si="1"/>
        <v>#DIV/0!</v>
      </c>
      <c r="H17" s="252"/>
      <c r="I17" s="253" t="e">
        <f t="shared" si="2"/>
        <v>#DIV/0!</v>
      </c>
      <c r="J17" s="254" t="e">
        <f t="shared" si="4"/>
        <v>#DIV/0!</v>
      </c>
      <c r="K17" s="252"/>
      <c r="L17" s="253" t="e">
        <f t="shared" si="3"/>
        <v>#DIV/0!</v>
      </c>
      <c r="M17" s="254" t="e">
        <f t="shared" si="5"/>
        <v>#DIV/0!</v>
      </c>
    </row>
    <row r="18" spans="1:15" ht="14.5" thickBot="1" x14ac:dyDescent="0.35">
      <c r="B18" s="73"/>
      <c r="C18" s="163" t="s">
        <v>7</v>
      </c>
      <c r="D18" s="260" t="e">
        <f t="shared" ref="D18:E18" si="6">AVERAGE(D8:D17)</f>
        <v>#DIV/0!</v>
      </c>
      <c r="E18" s="261" t="e">
        <f t="shared" si="6"/>
        <v>#DIV/0!</v>
      </c>
      <c r="F18" s="262"/>
      <c r="G18" s="266" t="s">
        <v>97</v>
      </c>
      <c r="H18" s="267"/>
      <c r="I18" s="267"/>
      <c r="J18" s="267"/>
      <c r="K18" s="267"/>
      <c r="L18" s="267"/>
      <c r="M18" s="267"/>
      <c r="N18" s="268"/>
    </row>
    <row r="19" spans="1:15" ht="15" customHeight="1" thickBot="1" x14ac:dyDescent="0.35">
      <c r="B19" s="73"/>
      <c r="C19" s="165" t="s">
        <v>11</v>
      </c>
      <c r="D19" s="264" t="e">
        <f>STDEV(D8:D17)</f>
        <v>#DIV/0!</v>
      </c>
      <c r="E19" s="265" t="e">
        <f>STDEV(E8:E17)</f>
        <v>#DIV/0!</v>
      </c>
      <c r="F19" s="262"/>
      <c r="G19" s="269" t="s">
        <v>104</v>
      </c>
      <c r="H19" s="270"/>
      <c r="I19" s="270"/>
      <c r="J19" s="270"/>
      <c r="K19" s="270"/>
      <c r="L19" s="270"/>
      <c r="M19" s="271"/>
    </row>
    <row r="20" spans="1:15" ht="15" customHeight="1" thickBot="1" x14ac:dyDescent="0.35">
      <c r="B20" s="73"/>
      <c r="C20" s="165" t="s">
        <v>12</v>
      </c>
      <c r="D20" s="264" t="e">
        <f t="shared" ref="D20" si="7">(D19/D18)*100</f>
        <v>#DIV/0!</v>
      </c>
      <c r="E20" s="265" t="e">
        <f>(E19/E18)*100</f>
        <v>#DIV/0!</v>
      </c>
      <c r="F20" s="262"/>
      <c r="G20" s="322" t="s">
        <v>88</v>
      </c>
      <c r="H20" s="323"/>
      <c r="I20" s="323"/>
      <c r="J20" s="323"/>
      <c r="K20" s="323"/>
      <c r="L20" s="324"/>
      <c r="M20" s="6"/>
      <c r="N20" s="6"/>
    </row>
    <row r="21" spans="1:15" ht="20.5" customHeight="1" thickBot="1" x14ac:dyDescent="0.35">
      <c r="B21" s="73"/>
      <c r="C21" s="165" t="s">
        <v>14</v>
      </c>
      <c r="D21" s="279">
        <f>COUNT(D8:D17)</f>
        <v>0</v>
      </c>
      <c r="E21" s="280">
        <f>COUNT(E8:E17)</f>
        <v>0</v>
      </c>
      <c r="F21" s="281"/>
      <c r="G21" s="282" t="s">
        <v>89</v>
      </c>
      <c r="H21" s="283"/>
      <c r="I21" s="283"/>
      <c r="J21" s="283"/>
      <c r="K21" s="283"/>
      <c r="L21" s="283"/>
      <c r="M21" s="283"/>
      <c r="N21" s="283"/>
      <c r="O21" s="284"/>
    </row>
    <row r="22" spans="1:15" ht="28.15" customHeight="1" thickBot="1" x14ac:dyDescent="0.35">
      <c r="B22" s="73"/>
      <c r="C22" s="165" t="s">
        <v>15</v>
      </c>
      <c r="D22" s="279">
        <f>MIN(D8:D17)</f>
        <v>0</v>
      </c>
      <c r="E22" s="280">
        <f>MIN(E8:E17)</f>
        <v>0</v>
      </c>
      <c r="F22" s="281"/>
      <c r="G22" s="285" t="s">
        <v>91</v>
      </c>
      <c r="H22" s="286"/>
      <c r="I22" s="286"/>
      <c r="J22" s="286"/>
      <c r="K22" s="286"/>
      <c r="L22" s="286"/>
      <c r="M22" s="286"/>
      <c r="N22" s="287"/>
    </row>
    <row r="23" spans="1:15" ht="21.5" thickBot="1" x14ac:dyDescent="0.35">
      <c r="B23" s="73"/>
      <c r="C23" s="165" t="s">
        <v>16</v>
      </c>
      <c r="D23" s="279">
        <f>MAX(D8:D17)</f>
        <v>0</v>
      </c>
      <c r="E23" s="280">
        <f>MAX(E8:E17)</f>
        <v>0</v>
      </c>
      <c r="F23" s="281"/>
      <c r="G23" s="325" t="s">
        <v>64</v>
      </c>
      <c r="H23" s="326" t="s">
        <v>59</v>
      </c>
      <c r="I23" s="326" t="s">
        <v>60</v>
      </c>
      <c r="J23" s="326" t="s">
        <v>61</v>
      </c>
      <c r="K23" s="326" t="s">
        <v>62</v>
      </c>
      <c r="L23" s="327" t="s">
        <v>63</v>
      </c>
      <c r="M23" s="328"/>
    </row>
    <row r="24" spans="1:15" ht="14.5" thickBot="1" x14ac:dyDescent="0.35">
      <c r="B24" s="73"/>
      <c r="C24" s="165" t="s">
        <v>17</v>
      </c>
      <c r="D24" s="279">
        <f t="shared" ref="D24:E24" si="8">D23-D22</f>
        <v>0</v>
      </c>
      <c r="E24" s="280">
        <f t="shared" si="8"/>
        <v>0</v>
      </c>
      <c r="F24" s="281"/>
      <c r="G24" s="155">
        <v>1</v>
      </c>
      <c r="H24" s="329">
        <v>2</v>
      </c>
      <c r="I24" s="330" t="e">
        <f>D18</f>
        <v>#DIV/0!</v>
      </c>
      <c r="J24" s="330" t="e">
        <f>E18</f>
        <v>#DIV/0!</v>
      </c>
      <c r="K24" s="331">
        <f>G24+H24</f>
        <v>3</v>
      </c>
      <c r="L24" s="332">
        <v>100</v>
      </c>
      <c r="M24" s="333"/>
    </row>
    <row r="25" spans="1:15" ht="16" thickBot="1" x14ac:dyDescent="0.4">
      <c r="B25" s="73"/>
      <c r="C25" s="165" t="s">
        <v>18</v>
      </c>
      <c r="D25" s="273" t="e">
        <f>MAX(J8:J17)</f>
        <v>#DIV/0!</v>
      </c>
      <c r="E25" s="274" t="e">
        <f>MAX(M8:M17)</f>
        <v>#DIV/0!</v>
      </c>
      <c r="F25" s="281"/>
      <c r="G25" s="281"/>
      <c r="H25" s="156"/>
      <c r="I25" s="334" t="s">
        <v>71</v>
      </c>
      <c r="J25" s="335"/>
      <c r="K25" s="335"/>
      <c r="L25" s="335"/>
      <c r="M25" s="336"/>
    </row>
    <row r="26" spans="1:15" ht="27.65" customHeight="1" x14ac:dyDescent="0.3">
      <c r="B26" s="73"/>
      <c r="C26" s="165" t="s">
        <v>57</v>
      </c>
      <c r="D26" s="273">
        <f>IF(D21=9, 2.11, IF(D21=10, 2.18, (0.0027*D21*D21*D21)-(0.0712*D21*D21)+(0.693*D21)-0.3574+0.0066))</f>
        <v>-0.3508</v>
      </c>
      <c r="E26" s="274">
        <f>IF(E21=9, 2.11, IF(E21=10, 2.18, (0.0027*E21*E21*E21)-(0.0712*E21*E21)+(0.693*E21)-0.3574+0.0066))</f>
        <v>-0.3508</v>
      </c>
      <c r="F26" s="281"/>
      <c r="G26" s="291"/>
      <c r="H26" s="291"/>
      <c r="I26" s="291"/>
      <c r="J26" s="291"/>
      <c r="K26" s="291"/>
      <c r="L26" s="291"/>
      <c r="M26" s="291"/>
    </row>
    <row r="27" spans="1:15" ht="19.899999999999999" customHeight="1" thickBot="1" x14ac:dyDescent="0.35">
      <c r="B27" s="73"/>
      <c r="C27" s="165" t="s">
        <v>19</v>
      </c>
      <c r="D27" s="279">
        <f>D21-1</f>
        <v>-1</v>
      </c>
      <c r="E27" s="296">
        <f>E21-1</f>
        <v>-1</v>
      </c>
      <c r="F27" s="281"/>
      <c r="G27" s="295"/>
      <c r="H27" s="295"/>
      <c r="I27" s="295"/>
      <c r="J27" s="295"/>
      <c r="K27" s="289"/>
      <c r="L27" s="289"/>
      <c r="M27" s="289"/>
    </row>
    <row r="28" spans="1:15" ht="36" customHeight="1" thickBot="1" x14ac:dyDescent="0.35">
      <c r="B28" s="73"/>
      <c r="C28" s="292" t="s">
        <v>85</v>
      </c>
      <c r="D28" s="293" t="e">
        <f>IF(D26&lt;D25,"DATOS NO PASAN","DATOS PASAN")</f>
        <v>#DIV/0!</v>
      </c>
      <c r="E28" s="294" t="e">
        <f>IF(E26&lt;E25,"DATOS NO PASAN","DATOS PASAN")</f>
        <v>#DIV/0!</v>
      </c>
      <c r="F28" s="281"/>
      <c r="G28" s="295"/>
      <c r="H28" s="295"/>
      <c r="I28" s="295"/>
      <c r="J28" s="295"/>
      <c r="K28" s="289"/>
      <c r="L28" s="289"/>
      <c r="M28" s="289"/>
    </row>
    <row r="29" spans="1:15" ht="19.899999999999999" customHeight="1" thickBot="1" x14ac:dyDescent="0.35">
      <c r="B29" s="73"/>
      <c r="C29" s="171" t="s">
        <v>55</v>
      </c>
      <c r="D29" s="312" t="s">
        <v>56</v>
      </c>
      <c r="E29" s="313" t="e">
        <f>(((J24*(K24))-(I24*K24))/(L24*G24))*100</f>
        <v>#DIV/0!</v>
      </c>
      <c r="F29" s="281"/>
      <c r="G29" s="295"/>
      <c r="H29" s="295"/>
    </row>
    <row r="30" spans="1:15" ht="65.5" thickBot="1" x14ac:dyDescent="0.4">
      <c r="B30" s="297" t="s">
        <v>52</v>
      </c>
      <c r="C30" s="298" t="s">
        <v>51</v>
      </c>
      <c r="D30" s="314" t="s">
        <v>50</v>
      </c>
      <c r="E30" s="315" t="s">
        <v>50</v>
      </c>
      <c r="F30" s="302"/>
      <c r="G30" s="302"/>
      <c r="H30" s="156"/>
    </row>
  </sheetData>
  <sheetProtection algorithmName="SHA-512" hashValue="A2ElSv8rD1fN8nVHLVpES8wnW8BcMoBEKaOtwaWobnXwINkWsjpnlXFcwjGVYgWTi1HCf7lPtWjpBRmKjc5UjA==" saltValue="QFekLhtp6No1XNPy8F7AbA==" spinCount="100000" sheet="1" objects="1" scenarios="1" selectLockedCells="1" sort="0"/>
  <sortState ref="H4:H13">
    <sortCondition ref="H4"/>
  </sortState>
  <mergeCells count="10">
    <mergeCell ref="L24:M24"/>
    <mergeCell ref="I25:M25"/>
    <mergeCell ref="H6:I6"/>
    <mergeCell ref="K6:L6"/>
    <mergeCell ref="L23:M23"/>
    <mergeCell ref="G20:L20"/>
    <mergeCell ref="G21:O21"/>
    <mergeCell ref="G22:N22"/>
    <mergeCell ref="G18:N18"/>
    <mergeCell ref="G19:M19"/>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2:O30"/>
  <sheetViews>
    <sheetView showGridLines="0" workbookViewId="0">
      <selection activeCell="C6" sqref="C6"/>
    </sheetView>
  </sheetViews>
  <sheetFormatPr baseColWidth="10" defaultColWidth="11.453125" defaultRowHeight="14" x14ac:dyDescent="0.3"/>
  <cols>
    <col min="1" max="1" width="19.81640625" style="3" customWidth="1"/>
    <col min="2" max="2" width="15.81640625" style="3" bestFit="1" customWidth="1"/>
    <col min="3" max="3" width="11.26953125" style="3" customWidth="1"/>
    <col min="4" max="4" width="14.1796875" style="3" customWidth="1"/>
    <col min="5" max="5" width="15.7265625" style="3" customWidth="1"/>
    <col min="6" max="6" width="18.54296875" style="3" bestFit="1" customWidth="1"/>
    <col min="7" max="7" width="16.453125" style="3" customWidth="1"/>
    <col min="8" max="8" width="11.26953125" style="3" customWidth="1"/>
    <col min="9" max="9" width="14.54296875" style="3" customWidth="1"/>
    <col min="10" max="10" width="18.54296875" style="3" bestFit="1" customWidth="1"/>
    <col min="11" max="12" width="11.453125" style="3"/>
    <col min="13" max="13" width="18.54296875" style="3" bestFit="1" customWidth="1"/>
    <col min="14" max="16384" width="11.453125" style="3"/>
  </cols>
  <sheetData>
    <row r="2" spans="1:13" x14ac:dyDescent="0.3">
      <c r="B2" s="152" t="s">
        <v>157</v>
      </c>
      <c r="C2" s="152"/>
      <c r="D2" s="152"/>
      <c r="E2" s="152"/>
    </row>
    <row r="3" spans="1:13" x14ac:dyDescent="0.3">
      <c r="A3" s="5"/>
      <c r="B3" s="6" t="s">
        <v>155</v>
      </c>
    </row>
    <row r="4" spans="1:13" x14ac:dyDescent="0.3">
      <c r="B4" s="1" t="s">
        <v>183</v>
      </c>
    </row>
    <row r="5" spans="1:13" ht="14.5" thickBot="1" x14ac:dyDescent="0.35"/>
    <row r="6" spans="1:13" ht="16.899999999999999" customHeight="1" thickBot="1" x14ac:dyDescent="0.35">
      <c r="B6" s="316" t="s">
        <v>58</v>
      </c>
      <c r="C6" s="155"/>
      <c r="D6" s="234" t="s">
        <v>33</v>
      </c>
      <c r="E6" s="155"/>
      <c r="F6" s="238"/>
      <c r="G6" s="238"/>
      <c r="H6" s="239" t="s">
        <v>31</v>
      </c>
      <c r="I6" s="239"/>
      <c r="J6" s="240"/>
      <c r="K6" s="239" t="s">
        <v>37</v>
      </c>
      <c r="L6" s="239"/>
      <c r="M6" s="240"/>
    </row>
    <row r="7" spans="1:13" s="247" customFormat="1" ht="26.5" thickBot="1" x14ac:dyDescent="0.4">
      <c r="A7" s="157" t="s">
        <v>72</v>
      </c>
      <c r="B7" s="159" t="s">
        <v>0</v>
      </c>
      <c r="C7" s="317" t="s">
        <v>10</v>
      </c>
      <c r="D7" s="318" t="s">
        <v>69</v>
      </c>
      <c r="E7" s="319" t="s">
        <v>70</v>
      </c>
      <c r="F7" s="244" t="s">
        <v>43</v>
      </c>
      <c r="G7" s="245" t="s">
        <v>44</v>
      </c>
      <c r="H7" s="337" t="s">
        <v>69</v>
      </c>
      <c r="I7" s="246" t="s">
        <v>32</v>
      </c>
      <c r="J7" s="246" t="s">
        <v>24</v>
      </c>
      <c r="K7" s="337" t="s">
        <v>110</v>
      </c>
      <c r="L7" s="246" t="s">
        <v>38</v>
      </c>
      <c r="M7" s="246" t="s">
        <v>24</v>
      </c>
    </row>
    <row r="8" spans="1:13" x14ac:dyDescent="0.3">
      <c r="A8" s="161"/>
      <c r="B8" s="162"/>
      <c r="C8" s="163">
        <v>1</v>
      </c>
      <c r="D8" s="248"/>
      <c r="E8" s="249"/>
      <c r="F8" s="250" t="e">
        <f t="shared" ref="F8:F17" si="0">_xlfn.NORM.DIST(H8,D$18,D$19,FALSE)</f>
        <v>#DIV/0!</v>
      </c>
      <c r="G8" s="251" t="e">
        <f t="shared" ref="G8:G17" si="1">_xlfn.NORM.DIST(K8,E$18,E$19,FALSE)</f>
        <v>#DIV/0!</v>
      </c>
      <c r="H8" s="252"/>
      <c r="I8" s="253" t="e">
        <f t="shared" ref="I8:I17" si="2">(D$18-H8)/D$19</f>
        <v>#DIV/0!</v>
      </c>
      <c r="J8" s="254" t="e">
        <f>IF(H8=0, ABS((AVERAGE($I$8:$I$17))/1000), ABS(I8))</f>
        <v>#DIV/0!</v>
      </c>
      <c r="K8" s="252"/>
      <c r="L8" s="253" t="e">
        <f t="shared" ref="L8:L17" si="3">(E$18-K8)/E$19</f>
        <v>#DIV/0!</v>
      </c>
      <c r="M8" s="254" t="e">
        <f>IF(K8=0, ABS((AVERAGE($L$8:$L$17))/1000), ABS(L8))</f>
        <v>#DIV/0!</v>
      </c>
    </row>
    <row r="9" spans="1:13" x14ac:dyDescent="0.3">
      <c r="A9" s="161"/>
      <c r="B9" s="162"/>
      <c r="C9" s="165">
        <v>2</v>
      </c>
      <c r="D9" s="255"/>
      <c r="E9" s="256"/>
      <c r="F9" s="250" t="e">
        <f t="shared" si="0"/>
        <v>#DIV/0!</v>
      </c>
      <c r="G9" s="251" t="e">
        <f t="shared" si="1"/>
        <v>#DIV/0!</v>
      </c>
      <c r="H9" s="252"/>
      <c r="I9" s="253" t="e">
        <f t="shared" si="2"/>
        <v>#DIV/0!</v>
      </c>
      <c r="J9" s="254" t="e">
        <f t="shared" ref="J9:J17" si="4">IF(H9=0, ABS((AVERAGE($I$8:$I$17))/1000), ABS(I9))</f>
        <v>#DIV/0!</v>
      </c>
      <c r="K9" s="252"/>
      <c r="L9" s="253" t="e">
        <f t="shared" si="3"/>
        <v>#DIV/0!</v>
      </c>
      <c r="M9" s="254" t="e">
        <f t="shared" ref="M9:M17" si="5">IF(K9=0, ABS((AVERAGE($L$8:$L$17))/1000), ABS(L9))</f>
        <v>#DIV/0!</v>
      </c>
    </row>
    <row r="10" spans="1:13" x14ac:dyDescent="0.3">
      <c r="A10" s="161"/>
      <c r="B10" s="162"/>
      <c r="C10" s="165">
        <v>3</v>
      </c>
      <c r="D10" s="255"/>
      <c r="E10" s="256"/>
      <c r="F10" s="250" t="e">
        <f t="shared" si="0"/>
        <v>#DIV/0!</v>
      </c>
      <c r="G10" s="251" t="e">
        <f t="shared" si="1"/>
        <v>#DIV/0!</v>
      </c>
      <c r="H10" s="252"/>
      <c r="I10" s="253" t="e">
        <f t="shared" si="2"/>
        <v>#DIV/0!</v>
      </c>
      <c r="J10" s="254" t="e">
        <f t="shared" si="4"/>
        <v>#DIV/0!</v>
      </c>
      <c r="K10" s="252"/>
      <c r="L10" s="253" t="e">
        <f t="shared" si="3"/>
        <v>#DIV/0!</v>
      </c>
      <c r="M10" s="254" t="e">
        <f t="shared" si="5"/>
        <v>#DIV/0!</v>
      </c>
    </row>
    <row r="11" spans="1:13" x14ac:dyDescent="0.3">
      <c r="A11" s="161"/>
      <c r="B11" s="162"/>
      <c r="C11" s="165">
        <v>4</v>
      </c>
      <c r="D11" s="255"/>
      <c r="E11" s="256"/>
      <c r="F11" s="250" t="e">
        <f t="shared" si="0"/>
        <v>#DIV/0!</v>
      </c>
      <c r="G11" s="251" t="e">
        <f t="shared" si="1"/>
        <v>#DIV/0!</v>
      </c>
      <c r="H11" s="252"/>
      <c r="I11" s="253" t="e">
        <f t="shared" si="2"/>
        <v>#DIV/0!</v>
      </c>
      <c r="J11" s="254" t="e">
        <f t="shared" si="4"/>
        <v>#DIV/0!</v>
      </c>
      <c r="K11" s="252"/>
      <c r="L11" s="253" t="e">
        <f t="shared" si="3"/>
        <v>#DIV/0!</v>
      </c>
      <c r="M11" s="254" t="e">
        <f t="shared" si="5"/>
        <v>#DIV/0!</v>
      </c>
    </row>
    <row r="12" spans="1:13" x14ac:dyDescent="0.3">
      <c r="A12" s="161"/>
      <c r="B12" s="162"/>
      <c r="C12" s="165">
        <v>5</v>
      </c>
      <c r="D12" s="255"/>
      <c r="E12" s="256"/>
      <c r="F12" s="250" t="e">
        <f t="shared" si="0"/>
        <v>#DIV/0!</v>
      </c>
      <c r="G12" s="251" t="e">
        <f t="shared" si="1"/>
        <v>#DIV/0!</v>
      </c>
      <c r="H12" s="252"/>
      <c r="I12" s="253" t="e">
        <f t="shared" si="2"/>
        <v>#DIV/0!</v>
      </c>
      <c r="J12" s="254" t="e">
        <f t="shared" si="4"/>
        <v>#DIV/0!</v>
      </c>
      <c r="K12" s="252"/>
      <c r="L12" s="253" t="e">
        <f t="shared" si="3"/>
        <v>#DIV/0!</v>
      </c>
      <c r="M12" s="254" t="e">
        <f t="shared" si="5"/>
        <v>#DIV/0!</v>
      </c>
    </row>
    <row r="13" spans="1:13" x14ac:dyDescent="0.3">
      <c r="A13" s="161"/>
      <c r="B13" s="162"/>
      <c r="C13" s="165">
        <v>6</v>
      </c>
      <c r="D13" s="255"/>
      <c r="E13" s="256"/>
      <c r="F13" s="250" t="e">
        <f t="shared" si="0"/>
        <v>#DIV/0!</v>
      </c>
      <c r="G13" s="251" t="e">
        <f t="shared" si="1"/>
        <v>#DIV/0!</v>
      </c>
      <c r="H13" s="252"/>
      <c r="I13" s="253" t="e">
        <f t="shared" si="2"/>
        <v>#DIV/0!</v>
      </c>
      <c r="J13" s="254" t="e">
        <f t="shared" si="4"/>
        <v>#DIV/0!</v>
      </c>
      <c r="K13" s="252"/>
      <c r="L13" s="253" t="e">
        <f t="shared" si="3"/>
        <v>#DIV/0!</v>
      </c>
      <c r="M13" s="254" t="e">
        <f t="shared" si="5"/>
        <v>#DIV/0!</v>
      </c>
    </row>
    <row r="14" spans="1:13" x14ac:dyDescent="0.3">
      <c r="A14" s="161"/>
      <c r="B14" s="162"/>
      <c r="C14" s="165">
        <v>7</v>
      </c>
      <c r="D14" s="255"/>
      <c r="E14" s="256"/>
      <c r="F14" s="250" t="e">
        <f t="shared" si="0"/>
        <v>#DIV/0!</v>
      </c>
      <c r="G14" s="251" t="e">
        <f t="shared" si="1"/>
        <v>#DIV/0!</v>
      </c>
      <c r="H14" s="252"/>
      <c r="I14" s="253" t="e">
        <f t="shared" si="2"/>
        <v>#DIV/0!</v>
      </c>
      <c r="J14" s="254" t="e">
        <f t="shared" si="4"/>
        <v>#DIV/0!</v>
      </c>
      <c r="K14" s="252"/>
      <c r="L14" s="253" t="e">
        <f t="shared" si="3"/>
        <v>#DIV/0!</v>
      </c>
      <c r="M14" s="254" t="e">
        <f t="shared" si="5"/>
        <v>#DIV/0!</v>
      </c>
    </row>
    <row r="15" spans="1:13" x14ac:dyDescent="0.3">
      <c r="A15" s="161"/>
      <c r="B15" s="162"/>
      <c r="C15" s="165">
        <v>8</v>
      </c>
      <c r="D15" s="255"/>
      <c r="E15" s="256"/>
      <c r="F15" s="250" t="e">
        <f t="shared" si="0"/>
        <v>#DIV/0!</v>
      </c>
      <c r="G15" s="251" t="e">
        <f t="shared" si="1"/>
        <v>#DIV/0!</v>
      </c>
      <c r="H15" s="252"/>
      <c r="I15" s="253" t="e">
        <f t="shared" si="2"/>
        <v>#DIV/0!</v>
      </c>
      <c r="J15" s="254" t="e">
        <f t="shared" si="4"/>
        <v>#DIV/0!</v>
      </c>
      <c r="K15" s="252"/>
      <c r="L15" s="253" t="e">
        <f t="shared" si="3"/>
        <v>#DIV/0!</v>
      </c>
      <c r="M15" s="254" t="e">
        <f t="shared" si="5"/>
        <v>#DIV/0!</v>
      </c>
    </row>
    <row r="16" spans="1:13" x14ac:dyDescent="0.3">
      <c r="A16" s="161"/>
      <c r="B16" s="162"/>
      <c r="C16" s="165">
        <v>9</v>
      </c>
      <c r="D16" s="255"/>
      <c r="E16" s="256"/>
      <c r="F16" s="250" t="e">
        <f t="shared" si="0"/>
        <v>#DIV/0!</v>
      </c>
      <c r="G16" s="251" t="e">
        <f t="shared" si="1"/>
        <v>#DIV/0!</v>
      </c>
      <c r="H16" s="252"/>
      <c r="I16" s="253" t="e">
        <f t="shared" si="2"/>
        <v>#DIV/0!</v>
      </c>
      <c r="J16" s="254" t="e">
        <f t="shared" si="4"/>
        <v>#DIV/0!</v>
      </c>
      <c r="K16" s="252"/>
      <c r="L16" s="253" t="e">
        <f t="shared" si="3"/>
        <v>#DIV/0!</v>
      </c>
      <c r="M16" s="254" t="e">
        <f t="shared" si="5"/>
        <v>#DIV/0!</v>
      </c>
    </row>
    <row r="17" spans="1:15" ht="14.5" thickBot="1" x14ac:dyDescent="0.35">
      <c r="A17" s="161"/>
      <c r="B17" s="162"/>
      <c r="C17" s="171">
        <v>10</v>
      </c>
      <c r="D17" s="257"/>
      <c r="E17" s="258"/>
      <c r="F17" s="250" t="e">
        <f t="shared" si="0"/>
        <v>#DIV/0!</v>
      </c>
      <c r="G17" s="251" t="e">
        <f t="shared" si="1"/>
        <v>#DIV/0!</v>
      </c>
      <c r="H17" s="252"/>
      <c r="I17" s="253" t="e">
        <f t="shared" si="2"/>
        <v>#DIV/0!</v>
      </c>
      <c r="J17" s="254" t="e">
        <f t="shared" si="4"/>
        <v>#DIV/0!</v>
      </c>
      <c r="K17" s="252"/>
      <c r="L17" s="253" t="e">
        <f t="shared" si="3"/>
        <v>#DIV/0!</v>
      </c>
      <c r="M17" s="254" t="e">
        <f t="shared" si="5"/>
        <v>#DIV/0!</v>
      </c>
    </row>
    <row r="18" spans="1:15" ht="14.5" thickBot="1" x14ac:dyDescent="0.35">
      <c r="B18" s="73"/>
      <c r="C18" s="163" t="s">
        <v>7</v>
      </c>
      <c r="D18" s="260" t="e">
        <f t="shared" ref="D18:E18" si="6">AVERAGE(D8:D17)</f>
        <v>#DIV/0!</v>
      </c>
      <c r="E18" s="261" t="e">
        <f t="shared" si="6"/>
        <v>#DIV/0!</v>
      </c>
      <c r="F18" s="262"/>
      <c r="G18" s="266" t="s">
        <v>97</v>
      </c>
      <c r="H18" s="267"/>
      <c r="I18" s="267"/>
      <c r="J18" s="267"/>
      <c r="K18" s="267"/>
      <c r="L18" s="267"/>
      <c r="M18" s="267"/>
      <c r="N18" s="268"/>
    </row>
    <row r="19" spans="1:15" ht="15" customHeight="1" thickBot="1" x14ac:dyDescent="0.35">
      <c r="B19" s="73"/>
      <c r="C19" s="165" t="s">
        <v>11</v>
      </c>
      <c r="D19" s="264" t="e">
        <f>STDEV(D8:D17)</f>
        <v>#DIV/0!</v>
      </c>
      <c r="E19" s="265" t="e">
        <f>STDEV(E8:E17)</f>
        <v>#DIV/0!</v>
      </c>
      <c r="F19" s="262"/>
      <c r="G19" s="269" t="s">
        <v>104</v>
      </c>
      <c r="H19" s="270"/>
      <c r="I19" s="270"/>
      <c r="J19" s="270"/>
      <c r="K19" s="270"/>
      <c r="L19" s="270"/>
      <c r="M19" s="271"/>
    </row>
    <row r="20" spans="1:15" ht="15" customHeight="1" thickBot="1" x14ac:dyDescent="0.35">
      <c r="B20" s="73"/>
      <c r="C20" s="165" t="s">
        <v>12</v>
      </c>
      <c r="D20" s="264" t="e">
        <f t="shared" ref="D20" si="7">(D19/D18)*100</f>
        <v>#DIV/0!</v>
      </c>
      <c r="E20" s="265" t="e">
        <f>(E19/E18)*100</f>
        <v>#DIV/0!</v>
      </c>
      <c r="F20" s="262"/>
      <c r="G20" s="322" t="s">
        <v>88</v>
      </c>
      <c r="H20" s="323"/>
      <c r="I20" s="323"/>
      <c r="J20" s="323"/>
      <c r="K20" s="323"/>
      <c r="L20" s="324"/>
      <c r="M20" s="6"/>
      <c r="N20" s="6"/>
    </row>
    <row r="21" spans="1:15" ht="20.5" customHeight="1" thickBot="1" x14ac:dyDescent="0.35">
      <c r="B21" s="73"/>
      <c r="C21" s="165" t="s">
        <v>14</v>
      </c>
      <c r="D21" s="279">
        <f>COUNT(D8:D17)</f>
        <v>0</v>
      </c>
      <c r="E21" s="280">
        <f>COUNT(E8:E17)</f>
        <v>0</v>
      </c>
      <c r="F21" s="281"/>
      <c r="G21" s="282" t="s">
        <v>89</v>
      </c>
      <c r="H21" s="283"/>
      <c r="I21" s="283"/>
      <c r="J21" s="283"/>
      <c r="K21" s="283"/>
      <c r="L21" s="283"/>
      <c r="M21" s="283"/>
      <c r="N21" s="283"/>
      <c r="O21" s="284"/>
    </row>
    <row r="22" spans="1:15" ht="24" customHeight="1" thickBot="1" x14ac:dyDescent="0.35">
      <c r="B22" s="73"/>
      <c r="C22" s="165" t="s">
        <v>15</v>
      </c>
      <c r="D22" s="279">
        <f>MIN(D8:D17)</f>
        <v>0</v>
      </c>
      <c r="E22" s="280">
        <f>MIN(E8:E17)</f>
        <v>0</v>
      </c>
      <c r="F22" s="281"/>
      <c r="G22" s="285" t="s">
        <v>91</v>
      </c>
      <c r="H22" s="286"/>
      <c r="I22" s="286"/>
      <c r="J22" s="286"/>
      <c r="K22" s="286"/>
      <c r="L22" s="286"/>
      <c r="M22" s="286"/>
      <c r="N22" s="287"/>
    </row>
    <row r="23" spans="1:15" ht="21.5" thickBot="1" x14ac:dyDescent="0.35">
      <c r="B23" s="73"/>
      <c r="C23" s="165" t="s">
        <v>16</v>
      </c>
      <c r="D23" s="279">
        <f>MAX(D8:D17)</f>
        <v>0</v>
      </c>
      <c r="E23" s="280">
        <f>MAX(E8:E17)</f>
        <v>0</v>
      </c>
      <c r="F23" s="281"/>
      <c r="G23" s="325" t="s">
        <v>64</v>
      </c>
      <c r="H23" s="326" t="s">
        <v>59</v>
      </c>
      <c r="I23" s="326" t="s">
        <v>60</v>
      </c>
      <c r="J23" s="326" t="s">
        <v>61</v>
      </c>
      <c r="K23" s="326" t="s">
        <v>62</v>
      </c>
      <c r="L23" s="327" t="s">
        <v>63</v>
      </c>
      <c r="M23" s="328"/>
    </row>
    <row r="24" spans="1:15" ht="14.5" thickBot="1" x14ac:dyDescent="0.35">
      <c r="B24" s="73"/>
      <c r="C24" s="165" t="s">
        <v>17</v>
      </c>
      <c r="D24" s="279">
        <f t="shared" ref="D24:E24" si="8">D23-D22</f>
        <v>0</v>
      </c>
      <c r="E24" s="280">
        <f t="shared" si="8"/>
        <v>0</v>
      </c>
      <c r="F24" s="281"/>
      <c r="G24" s="155"/>
      <c r="H24" s="329"/>
      <c r="I24" s="330" t="e">
        <f>D18</f>
        <v>#DIV/0!</v>
      </c>
      <c r="J24" s="330" t="e">
        <f>E18</f>
        <v>#DIV/0!</v>
      </c>
      <c r="K24" s="331">
        <f>G24+H24</f>
        <v>0</v>
      </c>
      <c r="L24" s="332"/>
      <c r="M24" s="333"/>
    </row>
    <row r="25" spans="1:15" ht="16" thickBot="1" x14ac:dyDescent="0.4">
      <c r="B25" s="73"/>
      <c r="C25" s="165" t="s">
        <v>18</v>
      </c>
      <c r="D25" s="273" t="e">
        <f>MAX(J8:J17)</f>
        <v>#DIV/0!</v>
      </c>
      <c r="E25" s="274" t="e">
        <f>MAX(M8:M17)</f>
        <v>#DIV/0!</v>
      </c>
      <c r="F25" s="281"/>
      <c r="G25" s="281"/>
      <c r="H25" s="156"/>
      <c r="I25" s="334" t="s">
        <v>71</v>
      </c>
      <c r="J25" s="335"/>
      <c r="K25" s="335"/>
      <c r="L25" s="335"/>
      <c r="M25" s="336"/>
    </row>
    <row r="26" spans="1:15" ht="27.65" customHeight="1" x14ac:dyDescent="0.3">
      <c r="B26" s="73"/>
      <c r="C26" s="165" t="s">
        <v>57</v>
      </c>
      <c r="D26" s="273">
        <f>IF(D21=9, 2.11, IF(D21=10, 2.18, (0.0027*D21*D21*D21)-(0.0712*D21*D21)+(0.693*D21)-0.3574+0.0066))</f>
        <v>-0.3508</v>
      </c>
      <c r="E26" s="274">
        <f>IF(E21=9, 2.11, IF(E21=10, 2.18, (0.0027*E21*E21*E21)-(0.0712*E21*E21)+(0.693*E21)-0.3574+0.0066))</f>
        <v>-0.3508</v>
      </c>
      <c r="F26" s="281"/>
      <c r="G26" s="291"/>
      <c r="H26" s="291"/>
      <c r="I26" s="291"/>
      <c r="J26" s="291"/>
      <c r="K26" s="291"/>
      <c r="L26" s="291"/>
      <c r="M26" s="291"/>
    </row>
    <row r="27" spans="1:15" ht="19.899999999999999" customHeight="1" thickBot="1" x14ac:dyDescent="0.35">
      <c r="B27" s="73"/>
      <c r="C27" s="165" t="s">
        <v>19</v>
      </c>
      <c r="D27" s="279">
        <f>D21-1</f>
        <v>-1</v>
      </c>
      <c r="E27" s="296">
        <f>E21-1</f>
        <v>-1</v>
      </c>
      <c r="F27" s="281"/>
      <c r="G27" s="295"/>
      <c r="H27" s="295"/>
      <c r="I27" s="295"/>
      <c r="J27" s="295"/>
      <c r="K27" s="289"/>
      <c r="L27" s="289"/>
      <c r="M27" s="289"/>
    </row>
    <row r="28" spans="1:15" ht="36" customHeight="1" thickBot="1" x14ac:dyDescent="0.35">
      <c r="B28" s="73"/>
      <c r="C28" s="292" t="s">
        <v>85</v>
      </c>
      <c r="D28" s="293" t="e">
        <f>IF(D26&lt;D25,"DATOS NO PASAN","DATOS PASAN")</f>
        <v>#DIV/0!</v>
      </c>
      <c r="E28" s="294" t="e">
        <f>IF(E26&lt;E25,"DATOS NO PASAN","DATOS PASAN")</f>
        <v>#DIV/0!</v>
      </c>
      <c r="F28" s="281"/>
      <c r="G28" s="295"/>
      <c r="H28" s="295"/>
      <c r="I28" s="295"/>
      <c r="J28" s="295"/>
      <c r="K28" s="289"/>
      <c r="L28" s="289"/>
      <c r="M28" s="289"/>
    </row>
    <row r="29" spans="1:15" ht="19.899999999999999" customHeight="1" thickBot="1" x14ac:dyDescent="0.35">
      <c r="B29" s="73"/>
      <c r="C29" s="171" t="s">
        <v>55</v>
      </c>
      <c r="D29" s="312" t="s">
        <v>56</v>
      </c>
      <c r="E29" s="313" t="e">
        <f>(((J24*(K24))-(I24*K24))/(L24*G24))*100</f>
        <v>#DIV/0!</v>
      </c>
      <c r="F29" s="281"/>
      <c r="G29" s="295"/>
      <c r="H29" s="295"/>
    </row>
    <row r="30" spans="1:15" ht="65.5" thickBot="1" x14ac:dyDescent="0.4">
      <c r="B30" s="297" t="s">
        <v>52</v>
      </c>
      <c r="C30" s="298" t="s">
        <v>51</v>
      </c>
      <c r="D30" s="314" t="s">
        <v>50</v>
      </c>
      <c r="E30" s="315" t="s">
        <v>50</v>
      </c>
      <c r="F30" s="302"/>
      <c r="G30" s="302"/>
      <c r="H30" s="156"/>
    </row>
  </sheetData>
  <sheetProtection algorithmName="SHA-512" hashValue="yHxeJA3vGvFEM9x7dP5L867Lo9JGZknrmON5bPKsx0/mIdCiKDSu8pr6TFH9O9xcLlCGL49urbjzeFuhEszLhw==" saltValue="gUB4rkZWwH1oFrcKO/anhw==" spinCount="100000" sheet="1" objects="1" scenarios="1" selectLockedCells="1" sort="0"/>
  <mergeCells count="10">
    <mergeCell ref="L24:M24"/>
    <mergeCell ref="I25:M25"/>
    <mergeCell ref="H6:I6"/>
    <mergeCell ref="K6:L6"/>
    <mergeCell ref="L23:M23"/>
    <mergeCell ref="G20:L20"/>
    <mergeCell ref="G21:O21"/>
    <mergeCell ref="G22:N22"/>
    <mergeCell ref="G18:N18"/>
    <mergeCell ref="G19:M19"/>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2:O30"/>
  <sheetViews>
    <sheetView showGridLines="0" workbookViewId="0">
      <selection activeCell="C6" sqref="C6"/>
    </sheetView>
  </sheetViews>
  <sheetFormatPr baseColWidth="10" defaultColWidth="11.453125" defaultRowHeight="14" x14ac:dyDescent="0.3"/>
  <cols>
    <col min="1" max="1" width="19.81640625" style="3" customWidth="1"/>
    <col min="2" max="2" width="15.81640625" style="3" bestFit="1" customWidth="1"/>
    <col min="3" max="3" width="11.26953125" style="3" customWidth="1"/>
    <col min="4" max="4" width="14.1796875" style="3" customWidth="1"/>
    <col min="5" max="5" width="15.7265625" style="3" customWidth="1"/>
    <col min="6" max="6" width="18.54296875" style="3" bestFit="1" customWidth="1"/>
    <col min="7" max="7" width="16.453125" style="3" customWidth="1"/>
    <col min="8" max="8" width="11.26953125" style="3" customWidth="1"/>
    <col min="9" max="9" width="14.54296875" style="3" customWidth="1"/>
    <col min="10" max="10" width="18.54296875" style="3" bestFit="1" customWidth="1"/>
    <col min="11" max="12" width="11.453125" style="3"/>
    <col min="13" max="13" width="18.54296875" style="3" bestFit="1" customWidth="1"/>
    <col min="14" max="16384" width="11.453125" style="3"/>
  </cols>
  <sheetData>
    <row r="2" spans="1:13" x14ac:dyDescent="0.3">
      <c r="B2" s="152" t="s">
        <v>157</v>
      </c>
      <c r="C2" s="152"/>
      <c r="D2" s="152"/>
      <c r="E2" s="152"/>
    </row>
    <row r="3" spans="1:13" x14ac:dyDescent="0.3">
      <c r="A3" s="5"/>
      <c r="B3" s="6" t="s">
        <v>155</v>
      </c>
    </row>
    <row r="4" spans="1:13" x14ac:dyDescent="0.3">
      <c r="B4" s="1" t="s">
        <v>183</v>
      </c>
    </row>
    <row r="5" spans="1:13" ht="14.5" thickBot="1" x14ac:dyDescent="0.35"/>
    <row r="6" spans="1:13" ht="16.899999999999999" customHeight="1" thickBot="1" x14ac:dyDescent="0.35">
      <c r="B6" s="316" t="s">
        <v>58</v>
      </c>
      <c r="C6" s="155"/>
      <c r="D6" s="234" t="s">
        <v>33</v>
      </c>
      <c r="E6" s="155"/>
      <c r="F6" s="238"/>
      <c r="G6" s="238"/>
      <c r="H6" s="239" t="s">
        <v>31</v>
      </c>
      <c r="I6" s="239"/>
      <c r="J6" s="240"/>
      <c r="K6" s="239" t="s">
        <v>37</v>
      </c>
      <c r="L6" s="239"/>
      <c r="M6" s="240"/>
    </row>
    <row r="7" spans="1:13" s="247" customFormat="1" ht="39.5" thickBot="1" x14ac:dyDescent="0.4">
      <c r="A7" s="157" t="s">
        <v>72</v>
      </c>
      <c r="B7" s="159" t="s">
        <v>0</v>
      </c>
      <c r="C7" s="317" t="s">
        <v>10</v>
      </c>
      <c r="D7" s="318" t="s">
        <v>73</v>
      </c>
      <c r="E7" s="319" t="s">
        <v>74</v>
      </c>
      <c r="F7" s="244" t="s">
        <v>43</v>
      </c>
      <c r="G7" s="245" t="s">
        <v>44</v>
      </c>
      <c r="H7" s="337" t="s">
        <v>73</v>
      </c>
      <c r="I7" s="246" t="s">
        <v>32</v>
      </c>
      <c r="J7" s="246" t="s">
        <v>24</v>
      </c>
      <c r="K7" s="337" t="s">
        <v>111</v>
      </c>
      <c r="L7" s="246" t="s">
        <v>38</v>
      </c>
      <c r="M7" s="246" t="s">
        <v>24</v>
      </c>
    </row>
    <row r="8" spans="1:13" x14ac:dyDescent="0.3">
      <c r="A8" s="161"/>
      <c r="B8" s="162"/>
      <c r="C8" s="163">
        <v>1</v>
      </c>
      <c r="D8" s="248"/>
      <c r="E8" s="249"/>
      <c r="F8" s="250" t="e">
        <f t="shared" ref="F8:F17" si="0">_xlfn.NORM.DIST(H8,D$18,D$19,FALSE)</f>
        <v>#DIV/0!</v>
      </c>
      <c r="G8" s="251" t="e">
        <f t="shared" ref="G8:G17" si="1">_xlfn.NORM.DIST(K8,E$18,E$19,FALSE)</f>
        <v>#DIV/0!</v>
      </c>
      <c r="H8" s="252"/>
      <c r="I8" s="253" t="e">
        <f t="shared" ref="I8:I17" si="2">(D$18-H8)/D$19</f>
        <v>#DIV/0!</v>
      </c>
      <c r="J8" s="254" t="e">
        <f>IF(H8=0, ABS((AVERAGE($I$8:$I$17))/1000), ABS(I8))</f>
        <v>#DIV/0!</v>
      </c>
      <c r="K8" s="252"/>
      <c r="L8" s="253" t="e">
        <f t="shared" ref="L8:L17" si="3">(E$18-K8)/E$19</f>
        <v>#DIV/0!</v>
      </c>
      <c r="M8" s="254" t="e">
        <f>IF(K8=0, ABS((AVERAGE($L$8:$L$17))/1000), ABS(L8))</f>
        <v>#DIV/0!</v>
      </c>
    </row>
    <row r="9" spans="1:13" x14ac:dyDescent="0.3">
      <c r="A9" s="161"/>
      <c r="B9" s="162"/>
      <c r="C9" s="165">
        <v>2</v>
      </c>
      <c r="D9" s="255"/>
      <c r="E9" s="256"/>
      <c r="F9" s="250" t="e">
        <f t="shared" si="0"/>
        <v>#DIV/0!</v>
      </c>
      <c r="G9" s="251" t="e">
        <f t="shared" si="1"/>
        <v>#DIV/0!</v>
      </c>
      <c r="H9" s="252"/>
      <c r="I9" s="253" t="e">
        <f t="shared" si="2"/>
        <v>#DIV/0!</v>
      </c>
      <c r="J9" s="254" t="e">
        <f t="shared" ref="J9:J17" si="4">IF(H9=0, ABS((AVERAGE($I$8:$I$17))/1000), ABS(I9))</f>
        <v>#DIV/0!</v>
      </c>
      <c r="K9" s="252"/>
      <c r="L9" s="253" t="e">
        <f t="shared" si="3"/>
        <v>#DIV/0!</v>
      </c>
      <c r="M9" s="254" t="e">
        <f t="shared" ref="M9:M17" si="5">IF(K9=0, ABS((AVERAGE($L$8:$L$17))/1000), ABS(L9))</f>
        <v>#DIV/0!</v>
      </c>
    </row>
    <row r="10" spans="1:13" x14ac:dyDescent="0.3">
      <c r="A10" s="161"/>
      <c r="B10" s="162"/>
      <c r="C10" s="165">
        <v>3</v>
      </c>
      <c r="D10" s="255"/>
      <c r="E10" s="256"/>
      <c r="F10" s="250" t="e">
        <f t="shared" si="0"/>
        <v>#DIV/0!</v>
      </c>
      <c r="G10" s="251" t="e">
        <f t="shared" si="1"/>
        <v>#DIV/0!</v>
      </c>
      <c r="H10" s="252"/>
      <c r="I10" s="253" t="e">
        <f t="shared" si="2"/>
        <v>#DIV/0!</v>
      </c>
      <c r="J10" s="254" t="e">
        <f t="shared" si="4"/>
        <v>#DIV/0!</v>
      </c>
      <c r="K10" s="252"/>
      <c r="L10" s="253" t="e">
        <f t="shared" si="3"/>
        <v>#DIV/0!</v>
      </c>
      <c r="M10" s="254" t="e">
        <f t="shared" si="5"/>
        <v>#DIV/0!</v>
      </c>
    </row>
    <row r="11" spans="1:13" x14ac:dyDescent="0.3">
      <c r="A11" s="161"/>
      <c r="B11" s="162"/>
      <c r="C11" s="165">
        <v>4</v>
      </c>
      <c r="D11" s="255"/>
      <c r="E11" s="256"/>
      <c r="F11" s="250" t="e">
        <f t="shared" si="0"/>
        <v>#DIV/0!</v>
      </c>
      <c r="G11" s="251" t="e">
        <f t="shared" si="1"/>
        <v>#DIV/0!</v>
      </c>
      <c r="H11" s="252"/>
      <c r="I11" s="253" t="e">
        <f t="shared" si="2"/>
        <v>#DIV/0!</v>
      </c>
      <c r="J11" s="254" t="e">
        <f t="shared" si="4"/>
        <v>#DIV/0!</v>
      </c>
      <c r="K11" s="252"/>
      <c r="L11" s="253" t="e">
        <f t="shared" si="3"/>
        <v>#DIV/0!</v>
      </c>
      <c r="M11" s="254" t="e">
        <f t="shared" si="5"/>
        <v>#DIV/0!</v>
      </c>
    </row>
    <row r="12" spans="1:13" x14ac:dyDescent="0.3">
      <c r="A12" s="161"/>
      <c r="B12" s="162"/>
      <c r="C12" s="165">
        <v>5</v>
      </c>
      <c r="D12" s="255"/>
      <c r="E12" s="256"/>
      <c r="F12" s="250" t="e">
        <f t="shared" si="0"/>
        <v>#DIV/0!</v>
      </c>
      <c r="G12" s="251" t="e">
        <f t="shared" si="1"/>
        <v>#DIV/0!</v>
      </c>
      <c r="H12" s="252"/>
      <c r="I12" s="253" t="e">
        <f t="shared" si="2"/>
        <v>#DIV/0!</v>
      </c>
      <c r="J12" s="254" t="e">
        <f t="shared" si="4"/>
        <v>#DIV/0!</v>
      </c>
      <c r="K12" s="252"/>
      <c r="L12" s="253" t="e">
        <f t="shared" si="3"/>
        <v>#DIV/0!</v>
      </c>
      <c r="M12" s="254" t="e">
        <f t="shared" si="5"/>
        <v>#DIV/0!</v>
      </c>
    </row>
    <row r="13" spans="1:13" x14ac:dyDescent="0.3">
      <c r="A13" s="161"/>
      <c r="B13" s="162"/>
      <c r="C13" s="165">
        <v>6</v>
      </c>
      <c r="D13" s="255"/>
      <c r="E13" s="256"/>
      <c r="F13" s="250" t="e">
        <f t="shared" si="0"/>
        <v>#DIV/0!</v>
      </c>
      <c r="G13" s="251" t="e">
        <f t="shared" si="1"/>
        <v>#DIV/0!</v>
      </c>
      <c r="H13" s="252"/>
      <c r="I13" s="253" t="e">
        <f t="shared" si="2"/>
        <v>#DIV/0!</v>
      </c>
      <c r="J13" s="254" t="e">
        <f t="shared" si="4"/>
        <v>#DIV/0!</v>
      </c>
      <c r="K13" s="252"/>
      <c r="L13" s="253" t="e">
        <f t="shared" si="3"/>
        <v>#DIV/0!</v>
      </c>
      <c r="M13" s="254" t="e">
        <f t="shared" si="5"/>
        <v>#DIV/0!</v>
      </c>
    </row>
    <row r="14" spans="1:13" x14ac:dyDescent="0.3">
      <c r="A14" s="161"/>
      <c r="B14" s="162"/>
      <c r="C14" s="165">
        <v>7</v>
      </c>
      <c r="D14" s="255"/>
      <c r="E14" s="256"/>
      <c r="F14" s="250" t="e">
        <f t="shared" si="0"/>
        <v>#DIV/0!</v>
      </c>
      <c r="G14" s="251" t="e">
        <f t="shared" si="1"/>
        <v>#DIV/0!</v>
      </c>
      <c r="H14" s="252"/>
      <c r="I14" s="253" t="e">
        <f t="shared" si="2"/>
        <v>#DIV/0!</v>
      </c>
      <c r="J14" s="254" t="e">
        <f t="shared" si="4"/>
        <v>#DIV/0!</v>
      </c>
      <c r="K14" s="252"/>
      <c r="L14" s="253" t="e">
        <f t="shared" si="3"/>
        <v>#DIV/0!</v>
      </c>
      <c r="M14" s="254" t="e">
        <f t="shared" si="5"/>
        <v>#DIV/0!</v>
      </c>
    </row>
    <row r="15" spans="1:13" x14ac:dyDescent="0.3">
      <c r="A15" s="161"/>
      <c r="B15" s="162"/>
      <c r="C15" s="165">
        <v>8</v>
      </c>
      <c r="D15" s="255"/>
      <c r="E15" s="256"/>
      <c r="F15" s="250" t="e">
        <f t="shared" si="0"/>
        <v>#DIV/0!</v>
      </c>
      <c r="G15" s="251" t="e">
        <f t="shared" si="1"/>
        <v>#DIV/0!</v>
      </c>
      <c r="H15" s="252"/>
      <c r="I15" s="253" t="e">
        <f t="shared" si="2"/>
        <v>#DIV/0!</v>
      </c>
      <c r="J15" s="254" t="e">
        <f t="shared" si="4"/>
        <v>#DIV/0!</v>
      </c>
      <c r="K15" s="252"/>
      <c r="L15" s="253" t="e">
        <f t="shared" si="3"/>
        <v>#DIV/0!</v>
      </c>
      <c r="M15" s="254" t="e">
        <f t="shared" si="5"/>
        <v>#DIV/0!</v>
      </c>
    </row>
    <row r="16" spans="1:13" x14ac:dyDescent="0.3">
      <c r="A16" s="161"/>
      <c r="B16" s="162"/>
      <c r="C16" s="165">
        <v>9</v>
      </c>
      <c r="D16" s="255"/>
      <c r="E16" s="256"/>
      <c r="F16" s="250" t="e">
        <f t="shared" si="0"/>
        <v>#DIV/0!</v>
      </c>
      <c r="G16" s="251" t="e">
        <f t="shared" si="1"/>
        <v>#DIV/0!</v>
      </c>
      <c r="H16" s="252"/>
      <c r="I16" s="253" t="e">
        <f t="shared" si="2"/>
        <v>#DIV/0!</v>
      </c>
      <c r="J16" s="254" t="e">
        <f t="shared" si="4"/>
        <v>#DIV/0!</v>
      </c>
      <c r="K16" s="252"/>
      <c r="L16" s="253" t="e">
        <f t="shared" si="3"/>
        <v>#DIV/0!</v>
      </c>
      <c r="M16" s="254" t="e">
        <f t="shared" si="5"/>
        <v>#DIV/0!</v>
      </c>
    </row>
    <row r="17" spans="1:15" ht="14.5" thickBot="1" x14ac:dyDescent="0.35">
      <c r="A17" s="161"/>
      <c r="B17" s="162"/>
      <c r="C17" s="171">
        <v>10</v>
      </c>
      <c r="D17" s="257"/>
      <c r="E17" s="258"/>
      <c r="F17" s="250" t="e">
        <f t="shared" si="0"/>
        <v>#DIV/0!</v>
      </c>
      <c r="G17" s="251" t="e">
        <f t="shared" si="1"/>
        <v>#DIV/0!</v>
      </c>
      <c r="H17" s="252"/>
      <c r="I17" s="253" t="e">
        <f t="shared" si="2"/>
        <v>#DIV/0!</v>
      </c>
      <c r="J17" s="254" t="e">
        <f t="shared" si="4"/>
        <v>#DIV/0!</v>
      </c>
      <c r="K17" s="252"/>
      <c r="L17" s="253" t="e">
        <f t="shared" si="3"/>
        <v>#DIV/0!</v>
      </c>
      <c r="M17" s="254" t="e">
        <f t="shared" si="5"/>
        <v>#DIV/0!</v>
      </c>
    </row>
    <row r="18" spans="1:15" ht="14.5" thickBot="1" x14ac:dyDescent="0.35">
      <c r="B18" s="73"/>
      <c r="C18" s="163" t="s">
        <v>7</v>
      </c>
      <c r="D18" s="260" t="e">
        <f t="shared" ref="D18:E18" si="6">AVERAGE(D8:D17)</f>
        <v>#DIV/0!</v>
      </c>
      <c r="E18" s="261" t="e">
        <f t="shared" si="6"/>
        <v>#DIV/0!</v>
      </c>
      <c r="F18" s="262"/>
      <c r="G18" s="266" t="s">
        <v>97</v>
      </c>
      <c r="H18" s="267"/>
      <c r="I18" s="267"/>
      <c r="J18" s="267"/>
      <c r="K18" s="267"/>
      <c r="L18" s="267"/>
      <c r="M18" s="267"/>
      <c r="N18" s="268"/>
    </row>
    <row r="19" spans="1:15" ht="15" customHeight="1" thickBot="1" x14ac:dyDescent="0.35">
      <c r="B19" s="73"/>
      <c r="C19" s="165" t="s">
        <v>11</v>
      </c>
      <c r="D19" s="264" t="e">
        <f>STDEV(D8:D17)</f>
        <v>#DIV/0!</v>
      </c>
      <c r="E19" s="265" t="e">
        <f>STDEV(E8:E17)</f>
        <v>#DIV/0!</v>
      </c>
      <c r="F19" s="262"/>
      <c r="G19" s="269" t="s">
        <v>104</v>
      </c>
      <c r="H19" s="270"/>
      <c r="I19" s="270"/>
      <c r="J19" s="270"/>
      <c r="K19" s="270"/>
      <c r="L19" s="270"/>
      <c r="M19" s="271"/>
    </row>
    <row r="20" spans="1:15" ht="15" customHeight="1" thickBot="1" x14ac:dyDescent="0.35">
      <c r="B20" s="73"/>
      <c r="C20" s="165" t="s">
        <v>12</v>
      </c>
      <c r="D20" s="264" t="e">
        <f t="shared" ref="D20" si="7">(D19/D18)*100</f>
        <v>#DIV/0!</v>
      </c>
      <c r="E20" s="265" t="e">
        <f>(E19/E18)*100</f>
        <v>#DIV/0!</v>
      </c>
      <c r="F20" s="262"/>
      <c r="G20" s="322" t="s">
        <v>88</v>
      </c>
      <c r="H20" s="323"/>
      <c r="I20" s="323"/>
      <c r="J20" s="323"/>
      <c r="K20" s="323"/>
      <c r="L20" s="324"/>
      <c r="M20" s="6"/>
      <c r="N20" s="6"/>
    </row>
    <row r="21" spans="1:15" ht="20.5" customHeight="1" thickBot="1" x14ac:dyDescent="0.35">
      <c r="B21" s="73"/>
      <c r="C21" s="165" t="s">
        <v>14</v>
      </c>
      <c r="D21" s="279">
        <f>COUNT(D8:D17)</f>
        <v>0</v>
      </c>
      <c r="E21" s="280">
        <f>COUNT(E8:E17)</f>
        <v>0</v>
      </c>
      <c r="F21" s="281"/>
      <c r="G21" s="282" t="s">
        <v>89</v>
      </c>
      <c r="H21" s="283"/>
      <c r="I21" s="283"/>
      <c r="J21" s="283"/>
      <c r="K21" s="283"/>
      <c r="L21" s="283"/>
      <c r="M21" s="283"/>
      <c r="N21" s="283"/>
      <c r="O21" s="284"/>
    </row>
    <row r="22" spans="1:15" ht="24.65" customHeight="1" thickBot="1" x14ac:dyDescent="0.35">
      <c r="B22" s="73"/>
      <c r="C22" s="165" t="s">
        <v>15</v>
      </c>
      <c r="D22" s="279">
        <f>MIN(D8:D17)</f>
        <v>0</v>
      </c>
      <c r="E22" s="280">
        <f>MIN(E8:E17)</f>
        <v>0</v>
      </c>
      <c r="F22" s="281"/>
      <c r="G22" s="285" t="s">
        <v>91</v>
      </c>
      <c r="H22" s="286"/>
      <c r="I22" s="286"/>
      <c r="J22" s="286"/>
      <c r="K22" s="286"/>
      <c r="L22" s="286"/>
      <c r="M22" s="286"/>
      <c r="N22" s="287"/>
    </row>
    <row r="23" spans="1:15" ht="21.5" thickBot="1" x14ac:dyDescent="0.35">
      <c r="B23" s="73"/>
      <c r="C23" s="165" t="s">
        <v>16</v>
      </c>
      <c r="D23" s="279">
        <f>MAX(D8:D17)</f>
        <v>0</v>
      </c>
      <c r="E23" s="280">
        <f>MAX(E8:E17)</f>
        <v>0</v>
      </c>
      <c r="F23" s="281"/>
      <c r="G23" s="325" t="s">
        <v>64</v>
      </c>
      <c r="H23" s="326" t="s">
        <v>59</v>
      </c>
      <c r="I23" s="326" t="s">
        <v>60</v>
      </c>
      <c r="J23" s="326" t="s">
        <v>61</v>
      </c>
      <c r="K23" s="326" t="s">
        <v>62</v>
      </c>
      <c r="L23" s="327" t="s">
        <v>63</v>
      </c>
      <c r="M23" s="328"/>
    </row>
    <row r="24" spans="1:15" ht="14.5" thickBot="1" x14ac:dyDescent="0.35">
      <c r="B24" s="73"/>
      <c r="C24" s="165" t="s">
        <v>17</v>
      </c>
      <c r="D24" s="279">
        <f t="shared" ref="D24:E24" si="8">D23-D22</f>
        <v>0</v>
      </c>
      <c r="E24" s="280">
        <f t="shared" si="8"/>
        <v>0</v>
      </c>
      <c r="F24" s="281"/>
      <c r="G24" s="155"/>
      <c r="H24" s="329"/>
      <c r="I24" s="330" t="e">
        <f>D18</f>
        <v>#DIV/0!</v>
      </c>
      <c r="J24" s="330" t="e">
        <f>E18</f>
        <v>#DIV/0!</v>
      </c>
      <c r="K24" s="331">
        <f>G24+H24</f>
        <v>0</v>
      </c>
      <c r="L24" s="332"/>
      <c r="M24" s="333"/>
    </row>
    <row r="25" spans="1:15" ht="16" thickBot="1" x14ac:dyDescent="0.4">
      <c r="B25" s="73"/>
      <c r="C25" s="165" t="s">
        <v>18</v>
      </c>
      <c r="D25" s="273" t="e">
        <f>MAX(J8:J17)</f>
        <v>#DIV/0!</v>
      </c>
      <c r="E25" s="274" t="e">
        <f>MAX(M8:M17)</f>
        <v>#DIV/0!</v>
      </c>
      <c r="F25" s="281"/>
      <c r="G25" s="281"/>
      <c r="H25" s="156"/>
      <c r="I25" s="334" t="s">
        <v>71</v>
      </c>
      <c r="J25" s="335"/>
      <c r="K25" s="335"/>
      <c r="L25" s="335"/>
      <c r="M25" s="336"/>
    </row>
    <row r="26" spans="1:15" ht="27.65" customHeight="1" x14ac:dyDescent="0.3">
      <c r="B26" s="73"/>
      <c r="C26" s="165" t="s">
        <v>57</v>
      </c>
      <c r="D26" s="273">
        <f>IF(D21=9, 2.11, IF(D21=10, 2.18, (0.0027*D21*D21*D21)-(0.0712*D21*D21)+(0.693*D21)-0.3574+0.0066))</f>
        <v>-0.3508</v>
      </c>
      <c r="E26" s="274">
        <f>IF(E21=9, 2.11, IF(E21=10, 2.18, (0.0027*E21*E21*E21)-(0.0712*E21*E21)+(0.693*E21)-0.3574+0.0066))</f>
        <v>-0.3508</v>
      </c>
      <c r="F26" s="281"/>
      <c r="G26" s="291"/>
      <c r="H26" s="291"/>
      <c r="I26" s="291"/>
      <c r="J26" s="291"/>
      <c r="K26" s="291"/>
      <c r="L26" s="291"/>
      <c r="M26" s="291"/>
    </row>
    <row r="27" spans="1:15" ht="19.899999999999999" customHeight="1" thickBot="1" x14ac:dyDescent="0.35">
      <c r="B27" s="73"/>
      <c r="C27" s="165" t="s">
        <v>19</v>
      </c>
      <c r="D27" s="279">
        <f>D21-1</f>
        <v>-1</v>
      </c>
      <c r="E27" s="296">
        <f>E21-1</f>
        <v>-1</v>
      </c>
      <c r="F27" s="281"/>
      <c r="G27" s="295"/>
      <c r="H27" s="295"/>
      <c r="I27" s="295"/>
      <c r="J27" s="295"/>
      <c r="K27" s="289"/>
      <c r="L27" s="289"/>
      <c r="M27" s="289"/>
    </row>
    <row r="28" spans="1:15" ht="36" customHeight="1" thickBot="1" x14ac:dyDescent="0.35">
      <c r="B28" s="73"/>
      <c r="C28" s="292" t="s">
        <v>85</v>
      </c>
      <c r="D28" s="293" t="e">
        <f>IF(D26&lt;D25,"DATOS NO PASAN","DATOS PASAN")</f>
        <v>#DIV/0!</v>
      </c>
      <c r="E28" s="294" t="e">
        <f>IF(E26&lt;E25,"DATOS NO PASAN","DATOS PASAN")</f>
        <v>#DIV/0!</v>
      </c>
      <c r="F28" s="281"/>
      <c r="G28" s="295"/>
      <c r="H28" s="295"/>
      <c r="I28" s="295"/>
      <c r="J28" s="295"/>
      <c r="K28" s="289"/>
      <c r="L28" s="289"/>
      <c r="M28" s="289"/>
    </row>
    <row r="29" spans="1:15" ht="19.899999999999999" customHeight="1" thickBot="1" x14ac:dyDescent="0.35">
      <c r="B29" s="73"/>
      <c r="C29" s="171" t="s">
        <v>55</v>
      </c>
      <c r="D29" s="312" t="s">
        <v>56</v>
      </c>
      <c r="E29" s="313" t="e">
        <f>(((J24*(K24))-(I24*K24))/(L24*G24))*100</f>
        <v>#DIV/0!</v>
      </c>
      <c r="F29" s="281"/>
      <c r="G29" s="295"/>
      <c r="H29" s="295"/>
    </row>
    <row r="30" spans="1:15" ht="65.5" thickBot="1" x14ac:dyDescent="0.4">
      <c r="B30" s="297" t="s">
        <v>52</v>
      </c>
      <c r="C30" s="298" t="s">
        <v>51</v>
      </c>
      <c r="D30" s="314" t="s">
        <v>50</v>
      </c>
      <c r="E30" s="315" t="s">
        <v>50</v>
      </c>
      <c r="F30" s="302"/>
      <c r="G30" s="302"/>
      <c r="H30" s="156"/>
    </row>
  </sheetData>
  <sheetProtection algorithmName="SHA-512" hashValue="pKghKaTa//B+DxD16ADpQVQ6p/DTB+sGPd7GoZYnNZAJF5lranDG9lUlwGhaSlg0YaZ9S3OVTPKoC/cdev7TVQ==" saltValue="R49UFKqSDih8cpRLU7KHGg==" spinCount="100000" sheet="1" objects="1" scenarios="1" selectLockedCells="1" sort="0"/>
  <sortState ref="H4:H13">
    <sortCondition ref="H4"/>
  </sortState>
  <mergeCells count="10">
    <mergeCell ref="L24:M24"/>
    <mergeCell ref="I25:M25"/>
    <mergeCell ref="H6:I6"/>
    <mergeCell ref="K6:L6"/>
    <mergeCell ref="L23:M23"/>
    <mergeCell ref="G20:L20"/>
    <mergeCell ref="G21:O21"/>
    <mergeCell ref="G22:N22"/>
    <mergeCell ref="G18:N18"/>
    <mergeCell ref="G19:M19"/>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N83"/>
  <sheetViews>
    <sheetView showGridLines="0" tabSelected="1" zoomScale="60" zoomScaleNormal="60" workbookViewId="0">
      <selection activeCell="C8" sqref="C8:N12"/>
    </sheetView>
  </sheetViews>
  <sheetFormatPr baseColWidth="10" defaultColWidth="11.54296875" defaultRowHeight="14" x14ac:dyDescent="0.3"/>
  <cols>
    <col min="1" max="1" width="6.7265625" style="5" customWidth="1"/>
    <col min="2" max="2" width="28.26953125" style="5" customWidth="1"/>
    <col min="3" max="16384" width="11.54296875" style="5"/>
  </cols>
  <sheetData>
    <row r="1" spans="1:14" s="3" customFormat="1" x14ac:dyDescent="0.3"/>
    <row r="2" spans="1:14" s="3" customFormat="1" x14ac:dyDescent="0.3">
      <c r="C2" s="4" t="s">
        <v>157</v>
      </c>
      <c r="D2" s="4"/>
      <c r="E2" s="4"/>
      <c r="F2" s="4"/>
    </row>
    <row r="3" spans="1:14" s="3" customFormat="1" x14ac:dyDescent="0.3">
      <c r="A3" s="5"/>
      <c r="C3" s="6" t="s">
        <v>155</v>
      </c>
    </row>
    <row r="4" spans="1:14" s="3" customFormat="1" x14ac:dyDescent="0.3">
      <c r="C4" s="1" t="s">
        <v>183</v>
      </c>
    </row>
    <row r="5" spans="1:14" ht="14.5" thickBot="1" x14ac:dyDescent="0.35"/>
    <row r="6" spans="1:14" ht="24.65" customHeight="1" thickBot="1" x14ac:dyDescent="0.35">
      <c r="B6" s="338" t="s">
        <v>142</v>
      </c>
      <c r="C6" s="339"/>
      <c r="D6" s="340"/>
    </row>
    <row r="7" spans="1:14" ht="14.5" thickBot="1" x14ac:dyDescent="0.35"/>
    <row r="8" spans="1:14" ht="18" customHeight="1" thickBot="1" x14ac:dyDescent="0.35">
      <c r="B8" s="341" t="s">
        <v>143</v>
      </c>
      <c r="C8" s="15"/>
      <c r="D8" s="16"/>
      <c r="E8" s="16"/>
      <c r="F8" s="16"/>
      <c r="G8" s="16"/>
      <c r="H8" s="16"/>
      <c r="I8" s="16"/>
      <c r="J8" s="16"/>
      <c r="K8" s="16"/>
      <c r="L8" s="16"/>
      <c r="M8" s="16"/>
      <c r="N8" s="17"/>
    </row>
    <row r="9" spans="1:14" ht="14.5" customHeight="1" x14ac:dyDescent="0.3">
      <c r="C9" s="19"/>
      <c r="D9" s="20"/>
      <c r="E9" s="20"/>
      <c r="F9" s="20"/>
      <c r="G9" s="20"/>
      <c r="H9" s="20"/>
      <c r="I9" s="20"/>
      <c r="J9" s="20"/>
      <c r="K9" s="20"/>
      <c r="L9" s="20"/>
      <c r="M9" s="20"/>
      <c r="N9" s="21"/>
    </row>
    <row r="10" spans="1:14" ht="14.5" customHeight="1" x14ac:dyDescent="0.3">
      <c r="C10" s="19"/>
      <c r="D10" s="20"/>
      <c r="E10" s="20"/>
      <c r="F10" s="20"/>
      <c r="G10" s="20"/>
      <c r="H10" s="20"/>
      <c r="I10" s="20"/>
      <c r="J10" s="20"/>
      <c r="K10" s="20"/>
      <c r="L10" s="20"/>
      <c r="M10" s="20"/>
      <c r="N10" s="21"/>
    </row>
    <row r="11" spans="1:14" ht="14.5" customHeight="1" x14ac:dyDescent="0.3">
      <c r="C11" s="19"/>
      <c r="D11" s="20"/>
      <c r="E11" s="20"/>
      <c r="F11" s="20"/>
      <c r="G11" s="20"/>
      <c r="H11" s="20"/>
      <c r="I11" s="20"/>
      <c r="J11" s="20"/>
      <c r="K11" s="20"/>
      <c r="L11" s="20"/>
      <c r="M11" s="20"/>
      <c r="N11" s="21"/>
    </row>
    <row r="12" spans="1:14" ht="14.5" customHeight="1" thickBot="1" x14ac:dyDescent="0.35">
      <c r="C12" s="22"/>
      <c r="D12" s="23"/>
      <c r="E12" s="23"/>
      <c r="F12" s="23"/>
      <c r="G12" s="23"/>
      <c r="H12" s="23"/>
      <c r="I12" s="23"/>
      <c r="J12" s="23"/>
      <c r="K12" s="23"/>
      <c r="L12" s="23"/>
      <c r="M12" s="23"/>
      <c r="N12" s="24"/>
    </row>
    <row r="13" spans="1:14" ht="16.149999999999999" customHeight="1" thickBot="1" x14ac:dyDescent="0.35">
      <c r="B13" s="341" t="s">
        <v>144</v>
      </c>
      <c r="C13" s="15"/>
      <c r="D13" s="16"/>
      <c r="E13" s="16"/>
      <c r="F13" s="16"/>
      <c r="G13" s="16"/>
      <c r="H13" s="16"/>
      <c r="I13" s="16"/>
      <c r="J13" s="16"/>
      <c r="K13" s="16"/>
      <c r="L13" s="16"/>
      <c r="M13" s="16"/>
      <c r="N13" s="17"/>
    </row>
    <row r="14" spans="1:14" x14ac:dyDescent="0.3">
      <c r="C14" s="19"/>
      <c r="D14" s="20"/>
      <c r="E14" s="20"/>
      <c r="F14" s="20"/>
      <c r="G14" s="20"/>
      <c r="H14" s="20"/>
      <c r="I14" s="20"/>
      <c r="J14" s="20"/>
      <c r="K14" s="20"/>
      <c r="L14" s="20"/>
      <c r="M14" s="20"/>
      <c r="N14" s="21"/>
    </row>
    <row r="15" spans="1:14" x14ac:dyDescent="0.3">
      <c r="C15" s="19"/>
      <c r="D15" s="20"/>
      <c r="E15" s="20"/>
      <c r="F15" s="20"/>
      <c r="G15" s="20"/>
      <c r="H15" s="20"/>
      <c r="I15" s="20"/>
      <c r="J15" s="20"/>
      <c r="K15" s="20"/>
      <c r="L15" s="20"/>
      <c r="M15" s="20"/>
      <c r="N15" s="21"/>
    </row>
    <row r="16" spans="1:14" x14ac:dyDescent="0.3">
      <c r="C16" s="19"/>
      <c r="D16" s="20"/>
      <c r="E16" s="20"/>
      <c r="F16" s="20"/>
      <c r="G16" s="20"/>
      <c r="H16" s="20"/>
      <c r="I16" s="20"/>
      <c r="J16" s="20"/>
      <c r="K16" s="20"/>
      <c r="L16" s="20"/>
      <c r="M16" s="20"/>
      <c r="N16" s="21"/>
    </row>
    <row r="17" spans="2:14" ht="14.5" thickBot="1" x14ac:dyDescent="0.35">
      <c r="C17" s="22"/>
      <c r="D17" s="23"/>
      <c r="E17" s="23"/>
      <c r="F17" s="23"/>
      <c r="G17" s="23"/>
      <c r="H17" s="23"/>
      <c r="I17" s="23"/>
      <c r="J17" s="23"/>
      <c r="K17" s="23"/>
      <c r="L17" s="23"/>
      <c r="M17" s="23"/>
      <c r="N17" s="24"/>
    </row>
    <row r="18" spans="2:14" ht="19.149999999999999" customHeight="1" thickBot="1" x14ac:dyDescent="0.35">
      <c r="B18" s="341" t="s">
        <v>145</v>
      </c>
      <c r="C18" s="15"/>
      <c r="D18" s="16"/>
      <c r="E18" s="16"/>
      <c r="F18" s="16"/>
      <c r="G18" s="16"/>
      <c r="H18" s="16"/>
      <c r="I18" s="16"/>
      <c r="J18" s="16"/>
      <c r="K18" s="16"/>
      <c r="L18" s="16"/>
      <c r="M18" s="16"/>
      <c r="N18" s="17"/>
    </row>
    <row r="19" spans="2:14" x14ac:dyDescent="0.3">
      <c r="C19" s="19"/>
      <c r="D19" s="20"/>
      <c r="E19" s="20"/>
      <c r="F19" s="20"/>
      <c r="G19" s="20"/>
      <c r="H19" s="20"/>
      <c r="I19" s="20"/>
      <c r="J19" s="20"/>
      <c r="K19" s="20"/>
      <c r="L19" s="20"/>
      <c r="M19" s="20"/>
      <c r="N19" s="21"/>
    </row>
    <row r="20" spans="2:14" x14ac:dyDescent="0.3">
      <c r="C20" s="19"/>
      <c r="D20" s="20"/>
      <c r="E20" s="20"/>
      <c r="F20" s="20"/>
      <c r="G20" s="20"/>
      <c r="H20" s="20"/>
      <c r="I20" s="20"/>
      <c r="J20" s="20"/>
      <c r="K20" s="20"/>
      <c r="L20" s="20"/>
      <c r="M20" s="20"/>
      <c r="N20" s="21"/>
    </row>
    <row r="21" spans="2:14" x14ac:dyDescent="0.3">
      <c r="C21" s="19"/>
      <c r="D21" s="20"/>
      <c r="E21" s="20"/>
      <c r="F21" s="20"/>
      <c r="G21" s="20"/>
      <c r="H21" s="20"/>
      <c r="I21" s="20"/>
      <c r="J21" s="20"/>
      <c r="K21" s="20"/>
      <c r="L21" s="20"/>
      <c r="M21" s="20"/>
      <c r="N21" s="21"/>
    </row>
    <row r="22" spans="2:14" ht="14.5" thickBot="1" x14ac:dyDescent="0.35">
      <c r="C22" s="22"/>
      <c r="D22" s="23"/>
      <c r="E22" s="23"/>
      <c r="F22" s="23"/>
      <c r="G22" s="23"/>
      <c r="H22" s="23"/>
      <c r="I22" s="23"/>
      <c r="J22" s="23"/>
      <c r="K22" s="23"/>
      <c r="L22" s="23"/>
      <c r="M22" s="23"/>
      <c r="N22" s="24"/>
    </row>
    <row r="23" spans="2:14" ht="19.899999999999999" customHeight="1" thickBot="1" x14ac:dyDescent="0.35">
      <c r="B23" s="341" t="s">
        <v>146</v>
      </c>
      <c r="C23" s="15"/>
      <c r="D23" s="16"/>
      <c r="E23" s="16"/>
      <c r="F23" s="16"/>
      <c r="G23" s="16"/>
      <c r="H23" s="16"/>
      <c r="I23" s="16"/>
      <c r="J23" s="16"/>
      <c r="K23" s="16"/>
      <c r="L23" s="16"/>
      <c r="M23" s="16"/>
      <c r="N23" s="17"/>
    </row>
    <row r="24" spans="2:14" x14ac:dyDescent="0.3">
      <c r="C24" s="19"/>
      <c r="D24" s="20"/>
      <c r="E24" s="20"/>
      <c r="F24" s="20"/>
      <c r="G24" s="20"/>
      <c r="H24" s="20"/>
      <c r="I24" s="20"/>
      <c r="J24" s="20"/>
      <c r="K24" s="20"/>
      <c r="L24" s="20"/>
      <c r="M24" s="20"/>
      <c r="N24" s="21"/>
    </row>
    <row r="25" spans="2:14" x14ac:dyDescent="0.3">
      <c r="C25" s="19"/>
      <c r="D25" s="20"/>
      <c r="E25" s="20"/>
      <c r="F25" s="20"/>
      <c r="G25" s="20"/>
      <c r="H25" s="20"/>
      <c r="I25" s="20"/>
      <c r="J25" s="20"/>
      <c r="K25" s="20"/>
      <c r="L25" s="20"/>
      <c r="M25" s="20"/>
      <c r="N25" s="21"/>
    </row>
    <row r="26" spans="2:14" ht="14.5" thickBot="1" x14ac:dyDescent="0.35">
      <c r="C26" s="22"/>
      <c r="D26" s="23"/>
      <c r="E26" s="23"/>
      <c r="F26" s="23"/>
      <c r="G26" s="23"/>
      <c r="H26" s="23"/>
      <c r="I26" s="23"/>
      <c r="J26" s="23"/>
      <c r="K26" s="23"/>
      <c r="L26" s="23"/>
      <c r="M26" s="23"/>
      <c r="N26" s="24"/>
    </row>
    <row r="27" spans="2:14" ht="21.65" customHeight="1" thickBot="1" x14ac:dyDescent="0.35">
      <c r="B27" s="341" t="s">
        <v>147</v>
      </c>
      <c r="C27" s="15"/>
      <c r="D27" s="16"/>
      <c r="E27" s="16"/>
      <c r="F27" s="16"/>
      <c r="G27" s="16"/>
      <c r="H27" s="16"/>
      <c r="I27" s="16"/>
      <c r="J27" s="16"/>
      <c r="K27" s="16"/>
      <c r="L27" s="16"/>
      <c r="M27" s="16"/>
      <c r="N27" s="17"/>
    </row>
    <row r="28" spans="2:14" ht="14.5" thickBot="1" x14ac:dyDescent="0.35">
      <c r="C28" s="22"/>
      <c r="D28" s="23"/>
      <c r="E28" s="23"/>
      <c r="F28" s="23"/>
      <c r="G28" s="23"/>
      <c r="H28" s="23"/>
      <c r="I28" s="23"/>
      <c r="J28" s="23"/>
      <c r="K28" s="23"/>
      <c r="L28" s="23"/>
      <c r="M28" s="23"/>
      <c r="N28" s="24"/>
    </row>
    <row r="29" spans="2:14" ht="28.5" thickBot="1" x14ac:dyDescent="0.35">
      <c r="B29" s="341" t="s">
        <v>148</v>
      </c>
      <c r="C29" s="15"/>
      <c r="D29" s="16"/>
      <c r="E29" s="16"/>
      <c r="F29" s="16"/>
      <c r="G29" s="16"/>
      <c r="H29" s="16"/>
      <c r="I29" s="16"/>
      <c r="J29" s="16"/>
      <c r="K29" s="16"/>
      <c r="L29" s="16"/>
      <c r="M29" s="16"/>
      <c r="N29" s="17"/>
    </row>
    <row r="30" spans="2:14" ht="14.5" thickBot="1" x14ac:dyDescent="0.35">
      <c r="B30" s="342"/>
      <c r="C30" s="22"/>
      <c r="D30" s="23"/>
      <c r="E30" s="23"/>
      <c r="F30" s="23"/>
      <c r="G30" s="23"/>
      <c r="H30" s="23"/>
      <c r="I30" s="23"/>
      <c r="J30" s="23"/>
      <c r="K30" s="23"/>
      <c r="L30" s="23"/>
      <c r="M30" s="23"/>
      <c r="N30" s="24"/>
    </row>
    <row r="31" spans="2:14" ht="14.5" thickBot="1" x14ac:dyDescent="0.35">
      <c r="F31" s="192"/>
    </row>
    <row r="32" spans="2:14" ht="21" customHeight="1" thickBot="1" x14ac:dyDescent="0.35">
      <c r="B32" s="338" t="s">
        <v>149</v>
      </c>
      <c r="C32" s="339"/>
      <c r="D32" s="340"/>
    </row>
    <row r="33" spans="2:14" ht="14.5" thickBot="1" x14ac:dyDescent="0.35"/>
    <row r="34" spans="2:14" ht="33.65" customHeight="1" thickBot="1" x14ac:dyDescent="0.35">
      <c r="B34" s="343" t="s">
        <v>150</v>
      </c>
      <c r="C34" s="344"/>
      <c r="D34" s="344"/>
      <c r="E34" s="344"/>
      <c r="F34" s="344"/>
      <c r="G34" s="344"/>
      <c r="H34" s="344"/>
      <c r="I34" s="344"/>
      <c r="J34" s="344"/>
      <c r="K34" s="344"/>
      <c r="L34" s="344"/>
      <c r="M34" s="344"/>
      <c r="N34" s="345"/>
    </row>
    <row r="35" spans="2:14" ht="14.5" thickBot="1" x14ac:dyDescent="0.35"/>
    <row r="36" spans="2:14" ht="28.5" thickBot="1" x14ac:dyDescent="0.35">
      <c r="B36" s="341" t="s">
        <v>151</v>
      </c>
      <c r="C36" s="15"/>
      <c r="D36" s="16"/>
      <c r="E36" s="16"/>
      <c r="F36" s="16"/>
      <c r="G36" s="16"/>
      <c r="H36" s="16"/>
      <c r="I36" s="16"/>
      <c r="J36" s="16"/>
      <c r="K36" s="16"/>
      <c r="L36" s="16"/>
      <c r="M36" s="16"/>
      <c r="N36" s="17"/>
    </row>
    <row r="37" spans="2:14" x14ac:dyDescent="0.3">
      <c r="C37" s="19"/>
      <c r="D37" s="20"/>
      <c r="E37" s="20"/>
      <c r="F37" s="20"/>
      <c r="G37" s="20"/>
      <c r="H37" s="20"/>
      <c r="I37" s="20"/>
      <c r="J37" s="20"/>
      <c r="K37" s="20"/>
      <c r="L37" s="20"/>
      <c r="M37" s="20"/>
      <c r="N37" s="21"/>
    </row>
    <row r="38" spans="2:14" x14ac:dyDescent="0.3">
      <c r="C38" s="19"/>
      <c r="D38" s="20"/>
      <c r="E38" s="20"/>
      <c r="F38" s="20"/>
      <c r="G38" s="20"/>
      <c r="H38" s="20"/>
      <c r="I38" s="20"/>
      <c r="J38" s="20"/>
      <c r="K38" s="20"/>
      <c r="L38" s="20"/>
      <c r="M38" s="20"/>
      <c r="N38" s="21"/>
    </row>
    <row r="39" spans="2:14" ht="14.5" thickBot="1" x14ac:dyDescent="0.35">
      <c r="C39" s="22"/>
      <c r="D39" s="23"/>
      <c r="E39" s="23"/>
      <c r="F39" s="23"/>
      <c r="G39" s="23"/>
      <c r="H39" s="23"/>
      <c r="I39" s="23"/>
      <c r="J39" s="23"/>
      <c r="K39" s="23"/>
      <c r="L39" s="23"/>
      <c r="M39" s="23"/>
      <c r="N39" s="24"/>
    </row>
    <row r="40" spans="2:14" ht="30.65" customHeight="1" thickBot="1" x14ac:dyDescent="0.35">
      <c r="B40" s="341" t="s">
        <v>152</v>
      </c>
      <c r="C40" s="15"/>
      <c r="D40" s="16"/>
      <c r="E40" s="16"/>
      <c r="F40" s="16"/>
      <c r="G40" s="16"/>
      <c r="H40" s="16"/>
      <c r="I40" s="16"/>
      <c r="J40" s="16"/>
      <c r="K40" s="16"/>
      <c r="L40" s="16"/>
      <c r="M40" s="16"/>
      <c r="N40" s="17"/>
    </row>
    <row r="41" spans="2:14" x14ac:dyDescent="0.3">
      <c r="C41" s="19"/>
      <c r="D41" s="20"/>
      <c r="E41" s="20"/>
      <c r="F41" s="20"/>
      <c r="G41" s="20"/>
      <c r="H41" s="20"/>
      <c r="I41" s="20"/>
      <c r="J41" s="20"/>
      <c r="K41" s="20"/>
      <c r="L41" s="20"/>
      <c r="M41" s="20"/>
      <c r="N41" s="21"/>
    </row>
    <row r="42" spans="2:14" x14ac:dyDescent="0.3">
      <c r="C42" s="19"/>
      <c r="D42" s="20"/>
      <c r="E42" s="20"/>
      <c r="F42" s="20"/>
      <c r="G42" s="20"/>
      <c r="H42" s="20"/>
      <c r="I42" s="20"/>
      <c r="J42" s="20"/>
      <c r="K42" s="20"/>
      <c r="L42" s="20"/>
      <c r="M42" s="20"/>
      <c r="N42" s="21"/>
    </row>
    <row r="43" spans="2:14" ht="14.5" thickBot="1" x14ac:dyDescent="0.35">
      <c r="C43" s="22"/>
      <c r="D43" s="23"/>
      <c r="E43" s="23"/>
      <c r="F43" s="23"/>
      <c r="G43" s="23"/>
      <c r="H43" s="23"/>
      <c r="I43" s="23"/>
      <c r="J43" s="23"/>
      <c r="K43" s="23"/>
      <c r="L43" s="23"/>
      <c r="M43" s="23"/>
      <c r="N43" s="24"/>
    </row>
    <row r="44" spans="2:14" ht="32.5" customHeight="1" thickBot="1" x14ac:dyDescent="0.35">
      <c r="B44" s="341" t="s">
        <v>153</v>
      </c>
      <c r="C44" s="15"/>
      <c r="D44" s="16"/>
      <c r="E44" s="16"/>
      <c r="F44" s="16"/>
      <c r="G44" s="16"/>
      <c r="H44" s="16"/>
      <c r="I44" s="16"/>
      <c r="J44" s="16"/>
      <c r="K44" s="16"/>
      <c r="L44" s="16"/>
      <c r="M44" s="16"/>
      <c r="N44" s="17"/>
    </row>
    <row r="45" spans="2:14" x14ac:dyDescent="0.3">
      <c r="C45" s="19"/>
      <c r="D45" s="20"/>
      <c r="E45" s="20"/>
      <c r="F45" s="20"/>
      <c r="G45" s="20"/>
      <c r="H45" s="20"/>
      <c r="I45" s="20"/>
      <c r="J45" s="20"/>
      <c r="K45" s="20"/>
      <c r="L45" s="20"/>
      <c r="M45" s="20"/>
      <c r="N45" s="21"/>
    </row>
    <row r="46" spans="2:14" ht="14.5" thickBot="1" x14ac:dyDescent="0.35">
      <c r="C46" s="22"/>
      <c r="D46" s="23"/>
      <c r="E46" s="23"/>
      <c r="F46" s="23"/>
      <c r="G46" s="23"/>
      <c r="H46" s="23"/>
      <c r="I46" s="23"/>
      <c r="J46" s="23"/>
      <c r="K46" s="23"/>
      <c r="L46" s="23"/>
      <c r="M46" s="23"/>
      <c r="N46" s="24"/>
    </row>
    <row r="48" spans="2:14" ht="14.5" thickBot="1" x14ac:dyDescent="0.35"/>
    <row r="49" spans="2:14" ht="27.65" customHeight="1" thickBot="1" x14ac:dyDescent="0.35">
      <c r="B49" s="338" t="s">
        <v>154</v>
      </c>
      <c r="C49" s="339"/>
      <c r="D49" s="339"/>
      <c r="E49" s="339"/>
      <c r="F49" s="340"/>
    </row>
    <row r="50" spans="2:14" ht="14.5" thickBot="1" x14ac:dyDescent="0.35"/>
    <row r="51" spans="2:14" ht="14.5" customHeight="1" thickBot="1" x14ac:dyDescent="0.35">
      <c r="B51" s="346" t="s">
        <v>119</v>
      </c>
      <c r="C51" s="347"/>
      <c r="D51" s="347"/>
      <c r="E51" s="347"/>
      <c r="F51" s="347"/>
      <c r="G51" s="347"/>
      <c r="H51" s="347"/>
      <c r="I51" s="348"/>
    </row>
    <row r="52" spans="2:14" ht="14.5" thickBot="1" x14ac:dyDescent="0.35"/>
    <row r="53" spans="2:14" x14ac:dyDescent="0.3">
      <c r="B53" s="349" t="s">
        <v>118</v>
      </c>
      <c r="C53" s="350"/>
      <c r="D53" s="350"/>
      <c r="E53" s="350"/>
      <c r="F53" s="350"/>
      <c r="G53" s="350"/>
      <c r="H53" s="350"/>
      <c r="I53" s="350"/>
      <c r="J53" s="350"/>
      <c r="K53" s="350"/>
      <c r="L53" s="350"/>
      <c r="M53" s="350"/>
      <c r="N53" s="351"/>
    </row>
    <row r="54" spans="2:14" x14ac:dyDescent="0.3">
      <c r="B54" s="352"/>
      <c r="C54" s="353"/>
      <c r="D54" s="353"/>
      <c r="E54" s="353"/>
      <c r="F54" s="353"/>
      <c r="G54" s="353"/>
      <c r="H54" s="353"/>
      <c r="I54" s="353"/>
      <c r="J54" s="353"/>
      <c r="K54" s="353"/>
      <c r="L54" s="353"/>
      <c r="M54" s="353"/>
      <c r="N54" s="354"/>
    </row>
    <row r="55" spans="2:14" x14ac:dyDescent="0.3">
      <c r="B55" s="352"/>
      <c r="C55" s="353"/>
      <c r="D55" s="353"/>
      <c r="E55" s="353"/>
      <c r="F55" s="353"/>
      <c r="G55" s="353"/>
      <c r="H55" s="353"/>
      <c r="I55" s="353"/>
      <c r="J55" s="353"/>
      <c r="K55" s="353"/>
      <c r="L55" s="353"/>
      <c r="M55" s="353"/>
      <c r="N55" s="354"/>
    </row>
    <row r="56" spans="2:14" x14ac:dyDescent="0.3">
      <c r="B56" s="352"/>
      <c r="C56" s="353"/>
      <c r="D56" s="353"/>
      <c r="E56" s="353"/>
      <c r="F56" s="353"/>
      <c r="G56" s="353"/>
      <c r="H56" s="353"/>
      <c r="I56" s="353"/>
      <c r="J56" s="353"/>
      <c r="K56" s="353"/>
      <c r="L56" s="353"/>
      <c r="M56" s="353"/>
      <c r="N56" s="354"/>
    </row>
    <row r="57" spans="2:14" x14ac:dyDescent="0.3">
      <c r="B57" s="352"/>
      <c r="C57" s="353"/>
      <c r="D57" s="353"/>
      <c r="E57" s="353"/>
      <c r="F57" s="353"/>
      <c r="G57" s="353"/>
      <c r="H57" s="353"/>
      <c r="I57" s="353"/>
      <c r="J57" s="353"/>
      <c r="K57" s="353"/>
      <c r="L57" s="353"/>
      <c r="M57" s="353"/>
      <c r="N57" s="354"/>
    </row>
    <row r="58" spans="2:14" x14ac:dyDescent="0.3">
      <c r="B58" s="352"/>
      <c r="C58" s="353"/>
      <c r="D58" s="353"/>
      <c r="E58" s="353"/>
      <c r="F58" s="353"/>
      <c r="G58" s="353"/>
      <c r="H58" s="353"/>
      <c r="I58" s="353"/>
      <c r="J58" s="353"/>
      <c r="K58" s="353"/>
      <c r="L58" s="353"/>
      <c r="M58" s="353"/>
      <c r="N58" s="354"/>
    </row>
    <row r="59" spans="2:14" x14ac:dyDescent="0.3">
      <c r="B59" s="352"/>
      <c r="C59" s="353"/>
      <c r="D59" s="353"/>
      <c r="E59" s="353"/>
      <c r="F59" s="353"/>
      <c r="G59" s="353"/>
      <c r="H59" s="353"/>
      <c r="I59" s="353"/>
      <c r="J59" s="353"/>
      <c r="K59" s="353"/>
      <c r="L59" s="353"/>
      <c r="M59" s="353"/>
      <c r="N59" s="354"/>
    </row>
    <row r="60" spans="2:14" x14ac:dyDescent="0.3">
      <c r="B60" s="352"/>
      <c r="C60" s="353"/>
      <c r="D60" s="353"/>
      <c r="E60" s="353"/>
      <c r="F60" s="353"/>
      <c r="G60" s="353"/>
      <c r="H60" s="353"/>
      <c r="I60" s="353"/>
      <c r="J60" s="353"/>
      <c r="K60" s="353"/>
      <c r="L60" s="353"/>
      <c r="M60" s="353"/>
      <c r="N60" s="354"/>
    </row>
    <row r="61" spans="2:14" x14ac:dyDescent="0.3">
      <c r="B61" s="352"/>
      <c r="C61" s="353"/>
      <c r="D61" s="353"/>
      <c r="E61" s="353"/>
      <c r="F61" s="353"/>
      <c r="G61" s="353"/>
      <c r="H61" s="353"/>
      <c r="I61" s="353"/>
      <c r="J61" s="353"/>
      <c r="K61" s="353"/>
      <c r="L61" s="353"/>
      <c r="M61" s="353"/>
      <c r="N61" s="354"/>
    </row>
    <row r="62" spans="2:14" x14ac:dyDescent="0.3">
      <c r="B62" s="352"/>
      <c r="C62" s="353"/>
      <c r="D62" s="353"/>
      <c r="E62" s="353"/>
      <c r="F62" s="353"/>
      <c r="G62" s="353"/>
      <c r="H62" s="353"/>
      <c r="I62" s="353"/>
      <c r="J62" s="353"/>
      <c r="K62" s="353"/>
      <c r="L62" s="353"/>
      <c r="M62" s="353"/>
      <c r="N62" s="354"/>
    </row>
    <row r="63" spans="2:14" x14ac:dyDescent="0.3">
      <c r="B63" s="352"/>
      <c r="C63" s="353"/>
      <c r="D63" s="353"/>
      <c r="E63" s="353"/>
      <c r="F63" s="353"/>
      <c r="G63" s="353"/>
      <c r="H63" s="353"/>
      <c r="I63" s="353"/>
      <c r="J63" s="353"/>
      <c r="K63" s="353"/>
      <c r="L63" s="353"/>
      <c r="M63" s="353"/>
      <c r="N63" s="354"/>
    </row>
    <row r="64" spans="2:14" x14ac:dyDescent="0.3">
      <c r="B64" s="352"/>
      <c r="C64" s="353"/>
      <c r="D64" s="353"/>
      <c r="E64" s="353"/>
      <c r="F64" s="353"/>
      <c r="G64" s="353"/>
      <c r="H64" s="353"/>
      <c r="I64" s="353"/>
      <c r="J64" s="353"/>
      <c r="K64" s="353"/>
      <c r="L64" s="353"/>
      <c r="M64" s="353"/>
      <c r="N64" s="354"/>
    </row>
    <row r="65" spans="2:14" ht="14.5" thickBot="1" x14ac:dyDescent="0.35">
      <c r="B65" s="355"/>
      <c r="C65" s="356"/>
      <c r="D65" s="356"/>
      <c r="E65" s="356"/>
      <c r="F65" s="356"/>
      <c r="G65" s="356"/>
      <c r="H65" s="356"/>
      <c r="I65" s="356"/>
      <c r="J65" s="356"/>
      <c r="K65" s="356"/>
      <c r="L65" s="356"/>
      <c r="M65" s="356"/>
      <c r="N65" s="357"/>
    </row>
    <row r="68" spans="2:14" ht="14.5" thickBot="1" x14ac:dyDescent="0.35"/>
    <row r="69" spans="2:14" ht="27" customHeight="1" thickBot="1" x14ac:dyDescent="0.35">
      <c r="B69" s="358" t="s">
        <v>189</v>
      </c>
      <c r="C69" s="359"/>
      <c r="D69" s="359"/>
      <c r="E69" s="359"/>
      <c r="F69" s="360"/>
    </row>
    <row r="70" spans="2:14" x14ac:dyDescent="0.3">
      <c r="B70" s="361" t="s">
        <v>194</v>
      </c>
      <c r="C70" s="362"/>
      <c r="D70" s="362"/>
      <c r="E70" s="362"/>
      <c r="F70" s="363"/>
    </row>
    <row r="71" spans="2:14" x14ac:dyDescent="0.3">
      <c r="B71" s="364"/>
      <c r="C71" s="365"/>
      <c r="D71" s="365"/>
      <c r="E71" s="365"/>
      <c r="F71" s="366"/>
    </row>
    <row r="72" spans="2:14" x14ac:dyDescent="0.3">
      <c r="B72" s="364"/>
      <c r="C72" s="365"/>
      <c r="D72" s="365"/>
      <c r="E72" s="365"/>
      <c r="F72" s="366"/>
    </row>
    <row r="73" spans="2:14" x14ac:dyDescent="0.3">
      <c r="B73" s="364"/>
      <c r="C73" s="365"/>
      <c r="D73" s="365"/>
      <c r="E73" s="365"/>
      <c r="F73" s="366"/>
    </row>
    <row r="74" spans="2:14" x14ac:dyDescent="0.3">
      <c r="B74" s="364"/>
      <c r="C74" s="365"/>
      <c r="D74" s="365"/>
      <c r="E74" s="365"/>
      <c r="F74" s="366"/>
    </row>
    <row r="75" spans="2:14" x14ac:dyDescent="0.3">
      <c r="B75" s="364"/>
      <c r="C75" s="365"/>
      <c r="D75" s="365"/>
      <c r="E75" s="365"/>
      <c r="F75" s="366"/>
    </row>
    <row r="76" spans="2:14" x14ac:dyDescent="0.3">
      <c r="B76" s="364"/>
      <c r="C76" s="365"/>
      <c r="D76" s="365"/>
      <c r="E76" s="365"/>
      <c r="F76" s="366"/>
    </row>
    <row r="77" spans="2:14" x14ac:dyDescent="0.3">
      <c r="B77" s="364"/>
      <c r="C77" s="365"/>
      <c r="D77" s="365"/>
      <c r="E77" s="365"/>
      <c r="F77" s="366"/>
    </row>
    <row r="78" spans="2:14" x14ac:dyDescent="0.3">
      <c r="B78" s="364"/>
      <c r="C78" s="365"/>
      <c r="D78" s="365"/>
      <c r="E78" s="365"/>
      <c r="F78" s="366"/>
    </row>
    <row r="79" spans="2:14" x14ac:dyDescent="0.3">
      <c r="B79" s="364"/>
      <c r="C79" s="365"/>
      <c r="D79" s="365"/>
      <c r="E79" s="365"/>
      <c r="F79" s="366"/>
    </row>
    <row r="80" spans="2:14" x14ac:dyDescent="0.3">
      <c r="B80" s="364"/>
      <c r="C80" s="365"/>
      <c r="D80" s="365"/>
      <c r="E80" s="365"/>
      <c r="F80" s="366"/>
    </row>
    <row r="81" spans="2:6" x14ac:dyDescent="0.3">
      <c r="B81" s="364"/>
      <c r="C81" s="365"/>
      <c r="D81" s="365"/>
      <c r="E81" s="365"/>
      <c r="F81" s="366"/>
    </row>
    <row r="82" spans="2:6" x14ac:dyDescent="0.3">
      <c r="B82" s="364"/>
      <c r="C82" s="365"/>
      <c r="D82" s="365"/>
      <c r="E82" s="365"/>
      <c r="F82" s="366"/>
    </row>
    <row r="83" spans="2:6" ht="14.5" thickBot="1" x14ac:dyDescent="0.35">
      <c r="B83" s="367"/>
      <c r="C83" s="368"/>
      <c r="D83" s="368"/>
      <c r="E83" s="368"/>
      <c r="F83" s="369"/>
    </row>
  </sheetData>
  <sheetProtection algorithmName="SHA-512" hashValue="sB2HV3KoGZSIOKnq9F2p1Oif7p9xuY+bLjh/mWqfJ/vtBfyRhcKauktnBFTVu3wYiUlO0yjwzbxLlVKbu31EwA==" saltValue="eNUsCS3zUErBP16npOpNgg==" spinCount="100000" sheet="1" objects="1" scenarios="1" selectLockedCells="1"/>
  <mergeCells count="18">
    <mergeCell ref="C40:N43"/>
    <mergeCell ref="C44:N46"/>
    <mergeCell ref="B6:D6"/>
    <mergeCell ref="C8:N12"/>
    <mergeCell ref="C13:N17"/>
    <mergeCell ref="C18:N22"/>
    <mergeCell ref="C23:N26"/>
    <mergeCell ref="C29:N30"/>
    <mergeCell ref="C2:F2"/>
    <mergeCell ref="C27:N28"/>
    <mergeCell ref="B32:D32"/>
    <mergeCell ref="B34:N34"/>
    <mergeCell ref="C36:N39"/>
    <mergeCell ref="B69:F69"/>
    <mergeCell ref="B70:F83"/>
    <mergeCell ref="B49:F49"/>
    <mergeCell ref="B53:N65"/>
    <mergeCell ref="B51:I51"/>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DB9402DE-178D-47F5-BB10-88B616D0CCD3}">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1</vt:i4>
      </vt:variant>
    </vt:vector>
  </HeadingPairs>
  <TitlesOfParts>
    <vt:vector size="17" baseType="lpstr">
      <vt:lpstr>Infomación General</vt:lpstr>
      <vt:lpstr>Curvas</vt:lpstr>
      <vt:lpstr>Anova 1</vt:lpstr>
      <vt:lpstr>Anova 2</vt:lpstr>
      <vt:lpstr>Anova 3</vt:lpstr>
      <vt:lpstr>Sensibilidad</vt:lpstr>
      <vt:lpstr>LDI</vt:lpstr>
      <vt:lpstr>MRL</vt:lpstr>
      <vt:lpstr>Estándares</vt:lpstr>
      <vt:lpstr>Superficial</vt:lpstr>
      <vt:lpstr>Subterránea</vt:lpstr>
      <vt:lpstr>Residual</vt:lpstr>
      <vt:lpstr>Potable</vt:lpstr>
      <vt:lpstr>Lluvia</vt:lpstr>
      <vt:lpstr>Marina</vt:lpstr>
      <vt:lpstr>ANÁLISIS DE RESULTADOS</vt:lpstr>
      <vt:lpstr>'Infomación General'!Área_de_impresión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FLOREZ</dc:creator>
  <cp:lastModifiedBy>Jhon Jaime</cp:lastModifiedBy>
  <cp:lastPrinted>2024-11-21T22:45:51Z</cp:lastPrinted>
  <dcterms:created xsi:type="dcterms:W3CDTF">2020-04-24T19:26:01Z</dcterms:created>
  <dcterms:modified xsi:type="dcterms:W3CDTF">2024-11-22T02:25:41Z</dcterms:modified>
</cp:coreProperties>
</file>