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4.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5.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6.xml" ContentType="application/vnd.openxmlformats-officedocument.drawing+xml"/>
  <Override PartName="/xl/drawings/drawing7.xml" ContentType="application/vnd.openxmlformats-officedocument.drawing+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drawings/drawing8.xml" ContentType="application/vnd.openxmlformats-officedocument.drawing+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drawings/drawing9.xml" ContentType="application/vnd.openxmlformats-officedocument.drawing+xml"/>
  <Override PartName="/xl/drawings/drawing10.xml" ContentType="application/vnd.openxmlformats-officedocument.drawing+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charts/chart11.xml" ContentType="application/vnd.openxmlformats-officedocument.drawingml.chart+xml"/>
  <Override PartName="/xl/charts/style11.xml" ContentType="application/vnd.ms-office.chartstyle+xml"/>
  <Override PartName="/xl/charts/colors11.xml" ContentType="application/vnd.ms-office.chartcolorstyle+xml"/>
  <Override PartName="/xl/charts/chart12.xml" ContentType="application/vnd.openxmlformats-officedocument.drawingml.chart+xml"/>
  <Override PartName="/xl/charts/style12.xml" ContentType="application/vnd.ms-office.chartstyle+xml"/>
  <Override PartName="/xl/charts/colors12.xml" ContentType="application/vnd.ms-office.chartcolorstyle+xml"/>
  <Override PartName="/xl/charts/chart13.xml" ContentType="application/vnd.openxmlformats-officedocument.drawingml.chart+xml"/>
  <Override PartName="/xl/charts/style13.xml" ContentType="application/vnd.ms-office.chartstyle+xml"/>
  <Override PartName="/xl/charts/colors13.xml" ContentType="application/vnd.ms-office.chartcolorstyle+xml"/>
  <Override PartName="/xl/charts/chart14.xml" ContentType="application/vnd.openxmlformats-officedocument.drawingml.chart+xml"/>
  <Override PartName="/xl/charts/style14.xml" ContentType="application/vnd.ms-office.chartstyle+xml"/>
  <Override PartName="/xl/charts/colors14.xml" ContentType="application/vnd.ms-office.chartcolorstyle+xml"/>
  <Override PartName="/xl/charts/chart15.xml" ContentType="application/vnd.openxmlformats-officedocument.drawingml.chart+xml"/>
  <Override PartName="/xl/charts/style15.xml" ContentType="application/vnd.ms-office.chartstyle+xml"/>
  <Override PartName="/xl/charts/colors15.xml" ContentType="application/vnd.ms-office.chartcolorstyle+xml"/>
  <Override PartName="/xl/charts/chart16.xml" ContentType="application/vnd.openxmlformats-officedocument.drawingml.chart+xml"/>
  <Override PartName="/xl/charts/style16.xml" ContentType="application/vnd.ms-office.chartstyle+xml"/>
  <Override PartName="/xl/charts/colors16.xml" ContentType="application/vnd.ms-office.chartcolorstyle+xml"/>
  <Override PartName="/xl/charts/chart17.xml" ContentType="application/vnd.openxmlformats-officedocument.drawingml.chart+xml"/>
  <Override PartName="/xl/charts/style17.xml" ContentType="application/vnd.ms-office.chartstyle+xml"/>
  <Override PartName="/xl/charts/colors17.xml" ContentType="application/vnd.ms-office.chartcolorstyle+xml"/>
  <Override PartName="/xl/charts/chart18.xml" ContentType="application/vnd.openxmlformats-officedocument.drawingml.chart+xml"/>
  <Override PartName="/xl/charts/style18.xml" ContentType="application/vnd.ms-office.chartstyle+xml"/>
  <Override PartName="/xl/charts/colors18.xml" ContentType="application/vnd.ms-office.chartcolorstyle+xml"/>
  <Override PartName="/xl/charts/chart19.xml" ContentType="application/vnd.openxmlformats-officedocument.drawingml.chart+xml"/>
  <Override PartName="/xl/charts/style19.xml" ContentType="application/vnd.ms-office.chartstyle+xml"/>
  <Override PartName="/xl/charts/colors19.xml" ContentType="application/vnd.ms-office.chartcolorstyle+xml"/>
  <Override PartName="/xl/charts/chart20.xml" ContentType="application/vnd.openxmlformats-officedocument.drawingml.chart+xml"/>
  <Override PartName="/xl/charts/style20.xml" ContentType="application/vnd.ms-office.chartstyle+xml"/>
  <Override PartName="/xl/charts/colors20.xml" ContentType="application/vnd.ms-office.chartcolorstyle+xml"/>
  <Override PartName="/xl/charts/chart21.xml" ContentType="application/vnd.openxmlformats-officedocument.drawingml.chart+xml"/>
  <Override PartName="/xl/charts/style21.xml" ContentType="application/vnd.ms-office.chartstyle+xml"/>
  <Override PartName="/xl/charts/colors21.xml" ContentType="application/vnd.ms-office.chartcolorstyle+xml"/>
  <Override PartName="/xl/charts/chart22.xml" ContentType="application/vnd.openxmlformats-officedocument.drawingml.chart+xml"/>
  <Override PartName="/xl/charts/style22.xml" ContentType="application/vnd.ms-office.chartstyle+xml"/>
  <Override PartName="/xl/charts/colors22.xml" ContentType="application/vnd.ms-office.chartcolorstyle+xml"/>
  <Override PartName="/xl/drawings/drawing11.xml" ContentType="application/vnd.openxmlformats-officedocument.drawing+xml"/>
  <Override PartName="/xl/charts/chart23.xml" ContentType="application/vnd.openxmlformats-officedocument.drawingml.chart+xml"/>
  <Override PartName="/xl/drawings/drawing1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6"/>
  <workbookPr defaultThemeVersion="166925"/>
  <mc:AlternateContent xmlns:mc="http://schemas.openxmlformats.org/markup-compatibility/2006">
    <mc:Choice Requires="x15">
      <x15ac:absPath xmlns:x15ac="http://schemas.microsoft.com/office/spreadsheetml/2010/11/ac" url="G:\Mi unidad\2024\1. SGC\PROC LABORAT ANA AGUAS\7.2 MÉT - SELEC, VERIF VALID\FORMATOS PARA REG\"/>
    </mc:Choice>
  </mc:AlternateContent>
  <xr:revisionPtr revIDLastSave="0" documentId="13_ncr:1_{6EF833F7-0684-4545-9D02-3921AB63F0C4}" xr6:coauthVersionLast="36" xr6:coauthVersionMax="47" xr10:uidLastSave="{00000000-0000-0000-0000-000000000000}"/>
  <workbookProtection workbookAlgorithmName="SHA-512" workbookHashValue="7Vd3dN7BW8gkVwhKo8JF6bErKJRsbD9y+Mcsv4OjaDyVKid+EV0LqhrEi203DWqkNWIUNzji7p651b5R8TFLRA==" workbookSaltValue="gpS43geiQezDkM9FVyeOeg==" workbookSpinCount="100000" lockStructure="1"/>
  <bookViews>
    <workbookView xWindow="-110" yWindow="-110" windowWidth="23260" windowHeight="12580" xr2:uid="{00000000-000D-0000-FFFF-FFFF00000000}"/>
  </bookViews>
  <sheets>
    <sheet name="Información General" sheetId="17" r:id="rId1"/>
    <sheet name="Curvas" sheetId="1" r:id="rId2"/>
    <sheet name="Anova 1" sheetId="13" r:id="rId3"/>
    <sheet name="Anova 2" sheetId="20" r:id="rId4"/>
    <sheet name="Anova 3" sheetId="19" r:id="rId5"/>
    <sheet name="Sensibilidad" sheetId="11" r:id="rId6"/>
    <sheet name="LDI" sheetId="21" r:id="rId7"/>
    <sheet name="MRL" sheetId="3" r:id="rId8"/>
    <sheet name="Estándares" sheetId="4" r:id="rId9"/>
    <sheet name="Gráficas" sheetId="14" r:id="rId10"/>
    <sheet name="Robustez" sheetId="16" r:id="rId11"/>
    <sheet name="ANALISIS DE RESULTADOS" sheetId="18" r:id="rId12"/>
  </sheets>
  <externalReferences>
    <externalReference r:id="rId13"/>
    <externalReference r:id="rId14"/>
    <externalReference r:id="rId15"/>
  </externalReferences>
  <definedNames>
    <definedName name="student" localSheetId="6">'[1]Anova 1'!#REF!</definedName>
    <definedName name="student">'[2]Anova 1'!#REF!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9" i="21" l="1"/>
  <c r="F10" i="21"/>
  <c r="D24" i="21"/>
  <c r="D25" i="21" s="1"/>
  <c r="D23" i="21"/>
  <c r="D22" i="21"/>
  <c r="D32" i="21" s="1"/>
  <c r="D20" i="21"/>
  <c r="D35" i="21" s="1"/>
  <c r="D19" i="21"/>
  <c r="G10" i="21" s="1"/>
  <c r="Q18" i="21"/>
  <c r="F18" i="21"/>
  <c r="Q17" i="21"/>
  <c r="F17" i="21"/>
  <c r="Q16" i="21"/>
  <c r="R16" i="21" s="1"/>
  <c r="F16" i="21"/>
  <c r="Q15" i="21"/>
  <c r="R15" i="21" s="1"/>
  <c r="F15" i="21"/>
  <c r="Q14" i="21"/>
  <c r="F14" i="21"/>
  <c r="Q13" i="21"/>
  <c r="F13" i="21"/>
  <c r="Q12" i="21"/>
  <c r="R12" i="21" s="1"/>
  <c r="F12" i="21"/>
  <c r="Q11" i="21"/>
  <c r="R11" i="21" s="1"/>
  <c r="F11" i="21"/>
  <c r="G17" i="21" l="1"/>
  <c r="D30" i="21"/>
  <c r="G13" i="21"/>
  <c r="G14" i="21"/>
  <c r="R14" i="21"/>
  <c r="G12" i="21"/>
  <c r="G16" i="21"/>
  <c r="R13" i="21"/>
  <c r="R19" i="21" s="1"/>
  <c r="G11" i="21"/>
  <c r="G15" i="21"/>
  <c r="D21" i="21"/>
  <c r="G18" i="21"/>
  <c r="D33" i="21"/>
  <c r="G9" i="21"/>
  <c r="H12" i="21" s="1"/>
  <c r="D34" i="21"/>
  <c r="H15" i="21" l="1"/>
  <c r="H11" i="21"/>
  <c r="H10" i="21"/>
  <c r="D29" i="21" s="1"/>
  <c r="D31" i="21" s="1"/>
  <c r="S16" i="21"/>
  <c r="S12" i="21"/>
  <c r="S18" i="21"/>
  <c r="S11" i="21"/>
  <c r="S15" i="21"/>
  <c r="S13" i="21"/>
  <c r="S17" i="21"/>
  <c r="S14" i="21"/>
  <c r="H14" i="21"/>
  <c r="H9" i="21"/>
  <c r="H17" i="21"/>
  <c r="H18" i="21"/>
  <c r="H13" i="21"/>
  <c r="H16" i="21"/>
  <c r="T17" i="20" l="1"/>
  <c r="T18" i="20"/>
  <c r="T19" i="20"/>
  <c r="T20" i="20"/>
  <c r="U20" i="20" s="1"/>
  <c r="T21" i="20"/>
  <c r="U21" i="20" s="1"/>
  <c r="T22" i="20"/>
  <c r="T23" i="20"/>
  <c r="T24" i="20"/>
  <c r="U24" i="20" s="1"/>
  <c r="T25" i="20"/>
  <c r="U25" i="20" s="1"/>
  <c r="U23" i="20"/>
  <c r="U17" i="20"/>
  <c r="U18" i="20"/>
  <c r="D20" i="20"/>
  <c r="C20" i="20"/>
  <c r="D19" i="20"/>
  <c r="C19" i="20"/>
  <c r="D18" i="20"/>
  <c r="C18" i="20"/>
  <c r="E10" i="19"/>
  <c r="E11" i="19"/>
  <c r="E12" i="19"/>
  <c r="E13" i="19"/>
  <c r="E14" i="19"/>
  <c r="E15" i="19"/>
  <c r="E16" i="19"/>
  <c r="E17" i="19"/>
  <c r="E9" i="19"/>
  <c r="E8" i="19"/>
  <c r="U33" i="19"/>
  <c r="V33" i="19" s="1"/>
  <c r="U32" i="19"/>
  <c r="V32" i="19" s="1"/>
  <c r="U31" i="19"/>
  <c r="V31" i="19" s="1"/>
  <c r="U30" i="19"/>
  <c r="V30" i="19" s="1"/>
  <c r="U29" i="19"/>
  <c r="V29" i="19" s="1"/>
  <c r="U28" i="19"/>
  <c r="V28" i="19" s="1"/>
  <c r="U27" i="19"/>
  <c r="V27" i="19" s="1"/>
  <c r="U26" i="19"/>
  <c r="V26" i="19" s="1"/>
  <c r="U25" i="19"/>
  <c r="V25" i="19" s="1"/>
  <c r="U24" i="19"/>
  <c r="V24" i="19" s="1"/>
  <c r="U23" i="19"/>
  <c r="V23" i="19" s="1"/>
  <c r="U21" i="19"/>
  <c r="V21" i="19" s="1"/>
  <c r="U20" i="19"/>
  <c r="V20" i="19" s="1"/>
  <c r="D20" i="19"/>
  <c r="C20" i="19"/>
  <c r="U19" i="19"/>
  <c r="V19" i="19" s="1"/>
  <c r="D19" i="19"/>
  <c r="C19" i="19"/>
  <c r="U18" i="19"/>
  <c r="V18" i="19" s="1"/>
  <c r="D18" i="19"/>
  <c r="C18" i="19"/>
  <c r="C24" i="19" s="1"/>
  <c r="U22" i="20" l="1"/>
  <c r="U19" i="20"/>
  <c r="W24" i="20" s="1"/>
  <c r="C22" i="19"/>
  <c r="C21" i="19"/>
  <c r="C23" i="20"/>
  <c r="C21" i="20"/>
  <c r="C24" i="20"/>
  <c r="C22" i="20"/>
  <c r="C25" i="19"/>
  <c r="I28" i="16"/>
  <c r="I27" i="16"/>
  <c r="I26" i="16"/>
  <c r="I25" i="16"/>
  <c r="I24" i="16"/>
  <c r="I18" i="16"/>
  <c r="I17" i="16"/>
  <c r="I16" i="16"/>
  <c r="I15" i="16"/>
  <c r="I14" i="16"/>
  <c r="V17" i="20" l="1"/>
  <c r="V23" i="20"/>
  <c r="V20" i="20"/>
  <c r="V25" i="20"/>
  <c r="V19" i="20"/>
  <c r="V21" i="20"/>
  <c r="V22" i="20"/>
  <c r="V18" i="20"/>
  <c r="V24" i="20"/>
  <c r="C25" i="20"/>
  <c r="C23" i="19"/>
  <c r="C26" i="19" s="1"/>
  <c r="E29" i="16"/>
  <c r="D29" i="16"/>
  <c r="C29" i="16"/>
  <c r="C20" i="16"/>
  <c r="E20" i="16"/>
  <c r="D20" i="16"/>
  <c r="E19" i="16"/>
  <c r="D30" i="16"/>
  <c r="F29" i="16"/>
  <c r="F20" i="16"/>
  <c r="F19" i="16"/>
  <c r="F21" i="16" s="1"/>
  <c r="M18" i="16" s="1"/>
  <c r="E30" i="16"/>
  <c r="C19" i="16"/>
  <c r="D19" i="16"/>
  <c r="C30" i="16"/>
  <c r="F30" i="16"/>
  <c r="C26" i="20" l="1"/>
  <c r="C27" i="20" s="1"/>
  <c r="D21" i="16"/>
  <c r="M16" i="16" s="1"/>
  <c r="C21" i="16"/>
  <c r="M15" i="16" s="1"/>
  <c r="E31" i="16"/>
  <c r="N17" i="16" s="1"/>
  <c r="D31" i="16"/>
  <c r="N16" i="16" s="1"/>
  <c r="C31" i="16"/>
  <c r="N15" i="16" s="1"/>
  <c r="F31" i="16"/>
  <c r="N18" i="16" s="1"/>
  <c r="O22" i="16" s="1"/>
  <c r="E21" i="16"/>
  <c r="M17" i="16" s="1"/>
  <c r="T36" i="13"/>
  <c r="U36" i="13" s="1"/>
  <c r="T35" i="13"/>
  <c r="U35" i="13" s="1"/>
  <c r="T34" i="13"/>
  <c r="U34" i="13" s="1"/>
  <c r="T33" i="13"/>
  <c r="U33" i="13" s="1"/>
  <c r="T32" i="13"/>
  <c r="U32" i="13" s="1"/>
  <c r="T31" i="13"/>
  <c r="U31" i="13" s="1"/>
  <c r="T30" i="13"/>
  <c r="U30" i="13" s="1"/>
  <c r="T29" i="13"/>
  <c r="U29" i="13" s="1"/>
  <c r="T28" i="13"/>
  <c r="U28" i="13" s="1"/>
  <c r="T27" i="13"/>
  <c r="U27" i="13" s="1"/>
  <c r="T26" i="13"/>
  <c r="U26" i="13" s="1"/>
  <c r="T25" i="13"/>
  <c r="U25" i="13" s="1"/>
  <c r="T24" i="13"/>
  <c r="U24" i="13" s="1"/>
  <c r="D24" i="13"/>
  <c r="C24" i="13"/>
  <c r="T23" i="13"/>
  <c r="U23" i="13" s="1"/>
  <c r="D23" i="13"/>
  <c r="C23" i="13"/>
  <c r="T22" i="13"/>
  <c r="U22" i="13" s="1"/>
  <c r="D22" i="13"/>
  <c r="C22" i="13"/>
  <c r="T21" i="13"/>
  <c r="U21" i="13" s="1"/>
  <c r="T20" i="13"/>
  <c r="U20" i="13" s="1"/>
  <c r="O20" i="16" l="1"/>
  <c r="O19" i="16"/>
  <c r="O21" i="16"/>
  <c r="O17" i="16"/>
  <c r="O16" i="16"/>
  <c r="O15" i="16"/>
  <c r="O18" i="16"/>
  <c r="C27" i="13"/>
  <c r="C28" i="13" s="1"/>
  <c r="Q19" i="1"/>
  <c r="P19" i="1"/>
  <c r="O19" i="1" s="1"/>
  <c r="Q18" i="1"/>
  <c r="P18" i="1"/>
  <c r="O18" i="1" s="1"/>
  <c r="Q17" i="1"/>
  <c r="P17" i="1"/>
  <c r="Q16" i="1"/>
  <c r="P16" i="1"/>
  <c r="Q15" i="1"/>
  <c r="P15" i="1"/>
  <c r="O15" i="1" s="1"/>
  <c r="Q14" i="1"/>
  <c r="P14" i="1"/>
  <c r="Q13" i="1"/>
  <c r="P13" i="1"/>
  <c r="O13" i="1" s="1"/>
  <c r="Q12" i="1"/>
  <c r="P12" i="1"/>
  <c r="Q11" i="1"/>
  <c r="P11" i="1"/>
  <c r="Q10" i="1"/>
  <c r="P10" i="1"/>
  <c r="O10" i="1" s="1"/>
  <c r="Q9" i="1"/>
  <c r="P9" i="1"/>
  <c r="O12" i="1" l="1"/>
  <c r="O16" i="1"/>
  <c r="O11" i="1"/>
  <c r="O17" i="1"/>
  <c r="O14" i="1"/>
  <c r="C25" i="13"/>
  <c r="C26" i="13" s="1"/>
  <c r="C29" i="13" s="1"/>
  <c r="O9" i="1"/>
  <c r="E29" i="4"/>
  <c r="E35" i="4" s="1"/>
  <c r="F29" i="4"/>
  <c r="F35" i="4" s="1"/>
  <c r="G29" i="4"/>
  <c r="G35" i="4" s="1"/>
  <c r="H29" i="4"/>
  <c r="H35" i="4" s="1"/>
  <c r="I29" i="4"/>
  <c r="I35" i="4" s="1"/>
  <c r="J29" i="4"/>
  <c r="J35" i="4" s="1"/>
  <c r="K29" i="4"/>
  <c r="K35" i="4" s="1"/>
  <c r="L29" i="4"/>
  <c r="L35" i="4" s="1"/>
  <c r="M29" i="4"/>
  <c r="M35" i="4" s="1"/>
  <c r="N29" i="4"/>
  <c r="N35" i="4" s="1"/>
  <c r="O29" i="4"/>
  <c r="O35" i="4" s="1"/>
  <c r="P29" i="4"/>
  <c r="P35" i="4" s="1"/>
  <c r="Q29" i="4"/>
  <c r="Q35" i="4" s="1"/>
  <c r="D29" i="4"/>
  <c r="D35" i="4" s="1"/>
  <c r="G27" i="3"/>
  <c r="F27" i="3"/>
  <c r="E27" i="3"/>
  <c r="D27" i="3"/>
  <c r="G26" i="3"/>
  <c r="F26" i="3"/>
  <c r="E26" i="3"/>
  <c r="D26" i="3"/>
  <c r="G25" i="3"/>
  <c r="F25" i="3"/>
  <c r="E25" i="3"/>
  <c r="D25" i="3"/>
  <c r="G22" i="3"/>
  <c r="F22" i="3"/>
  <c r="E22" i="3"/>
  <c r="D22" i="3"/>
  <c r="G21" i="3"/>
  <c r="G24" i="3" s="1"/>
  <c r="F21" i="3"/>
  <c r="F24" i="3" s="1"/>
  <c r="E21" i="3"/>
  <c r="E24" i="3" s="1"/>
  <c r="D21" i="3"/>
  <c r="D24" i="3" s="1"/>
  <c r="D16" i="11"/>
  <c r="D32" i="3" l="1"/>
  <c r="D30" i="3"/>
  <c r="E32" i="3"/>
  <c r="E30" i="3"/>
  <c r="F32" i="3"/>
  <c r="F30" i="3"/>
  <c r="G32" i="3"/>
  <c r="G30" i="3"/>
  <c r="V17" i="3"/>
  <c r="I20" i="3"/>
  <c r="E23" i="3"/>
  <c r="P11" i="3"/>
  <c r="I13" i="3"/>
  <c r="P14" i="3"/>
  <c r="K13" i="3"/>
  <c r="V19" i="3"/>
  <c r="K14" i="3"/>
  <c r="V13" i="3"/>
  <c r="K11" i="3"/>
  <c r="K15" i="3"/>
  <c r="V11" i="3"/>
  <c r="K17" i="3"/>
  <c r="G28" i="3"/>
  <c r="K12" i="3"/>
  <c r="V20" i="3"/>
  <c r="K18" i="3"/>
  <c r="J20" i="3"/>
  <c r="P19" i="3"/>
  <c r="I17" i="3"/>
  <c r="H20" i="3"/>
  <c r="K19" i="3"/>
  <c r="V15" i="3"/>
  <c r="K20" i="3"/>
  <c r="V12" i="3"/>
  <c r="K16" i="3"/>
  <c r="J19" i="3"/>
  <c r="F28" i="3"/>
  <c r="J15" i="3"/>
  <c r="J11" i="3"/>
  <c r="J13" i="3"/>
  <c r="J17" i="3"/>
  <c r="J12" i="3"/>
  <c r="I18" i="3"/>
  <c r="I12" i="3"/>
  <c r="I15" i="3"/>
  <c r="P16" i="3"/>
  <c r="P20" i="3"/>
  <c r="P13" i="3"/>
  <c r="E28" i="3"/>
  <c r="I16" i="3"/>
  <c r="P18" i="3"/>
  <c r="I11" i="3"/>
  <c r="I19" i="3"/>
  <c r="P12" i="3"/>
  <c r="P15" i="3"/>
  <c r="I14" i="3"/>
  <c r="P17" i="3"/>
  <c r="D23" i="3"/>
  <c r="H11" i="3"/>
  <c r="H12" i="3"/>
  <c r="H13" i="3"/>
  <c r="H14" i="3"/>
  <c r="H19" i="3"/>
  <c r="M16" i="3"/>
  <c r="M20" i="3"/>
  <c r="M15" i="3"/>
  <c r="H16" i="3"/>
  <c r="H17" i="3"/>
  <c r="M19" i="3"/>
  <c r="D28" i="3"/>
  <c r="M11" i="3"/>
  <c r="M12" i="3"/>
  <c r="M13" i="3"/>
  <c r="H15" i="3"/>
  <c r="M14" i="3"/>
  <c r="H18" i="3"/>
  <c r="M18" i="3"/>
  <c r="M17" i="3"/>
  <c r="S11" i="3"/>
  <c r="S13" i="3"/>
  <c r="S15" i="3"/>
  <c r="S17" i="3"/>
  <c r="S19" i="3"/>
  <c r="F23" i="3"/>
  <c r="G23" i="3"/>
  <c r="S12" i="3"/>
  <c r="S14" i="3"/>
  <c r="S16" i="3"/>
  <c r="S18" i="3"/>
  <c r="S20" i="3"/>
  <c r="J14" i="3"/>
  <c r="V14" i="3"/>
  <c r="J16" i="3"/>
  <c r="V16" i="3"/>
  <c r="J18" i="3"/>
  <c r="V18" i="3"/>
  <c r="D20" i="11"/>
  <c r="D18" i="11"/>
  <c r="D17" i="11"/>
  <c r="D14" i="11"/>
  <c r="D13" i="11"/>
  <c r="T15" i="3" l="1"/>
  <c r="T16" i="3"/>
  <c r="T12" i="3"/>
  <c r="T20" i="3"/>
  <c r="T13" i="3"/>
  <c r="T11" i="3"/>
  <c r="T14" i="3"/>
  <c r="T18" i="3"/>
  <c r="T19" i="3"/>
  <c r="T17" i="3"/>
  <c r="W17" i="3"/>
  <c r="W18" i="3"/>
  <c r="W14" i="3"/>
  <c r="W15" i="3"/>
  <c r="W16" i="3"/>
  <c r="W12" i="3"/>
  <c r="W13" i="3"/>
  <c r="W19" i="3"/>
  <c r="W20" i="3"/>
  <c r="W11" i="3"/>
  <c r="Q13" i="3"/>
  <c r="Q11" i="3"/>
  <c r="Q14" i="3"/>
  <c r="Q18" i="3"/>
  <c r="Q19" i="3"/>
  <c r="Q12" i="3"/>
  <c r="Q20" i="3"/>
  <c r="Q17" i="3"/>
  <c r="Q15" i="3"/>
  <c r="Q16" i="3"/>
  <c r="N19" i="3"/>
  <c r="N12" i="3"/>
  <c r="N20" i="3"/>
  <c r="N16" i="3"/>
  <c r="N17" i="3"/>
  <c r="N18" i="3"/>
  <c r="N11" i="3"/>
  <c r="N13" i="3"/>
  <c r="N14" i="3"/>
  <c r="N15" i="3"/>
  <c r="D15" i="11"/>
  <c r="D19" i="11"/>
  <c r="AU36" i="4"/>
  <c r="AU32" i="4"/>
  <c r="AU26" i="4"/>
  <c r="AU21" i="4"/>
  <c r="AU14" i="4"/>
  <c r="E37" i="4"/>
  <c r="F37" i="4"/>
  <c r="G37" i="4"/>
  <c r="H37" i="4"/>
  <c r="I37" i="4"/>
  <c r="J37" i="4"/>
  <c r="K37" i="4"/>
  <c r="L37" i="4"/>
  <c r="M37" i="4"/>
  <c r="N37" i="4"/>
  <c r="O37" i="4"/>
  <c r="P37" i="4"/>
  <c r="Q37" i="4"/>
  <c r="D37" i="4"/>
  <c r="E29" i="3" l="1"/>
  <c r="E31" i="3" s="1"/>
  <c r="G29" i="3"/>
  <c r="G31" i="3" s="1"/>
  <c r="F29" i="3"/>
  <c r="F31" i="3" s="1"/>
  <c r="D29" i="3"/>
  <c r="D31" i="3" s="1"/>
  <c r="L25" i="4"/>
  <c r="M25" i="4"/>
  <c r="N25" i="4"/>
  <c r="O25" i="4"/>
  <c r="P25" i="4"/>
  <c r="Q25" i="4"/>
  <c r="L26" i="4"/>
  <c r="M26" i="4"/>
  <c r="N26" i="4"/>
  <c r="O26" i="4"/>
  <c r="P26" i="4"/>
  <c r="Q26" i="4"/>
  <c r="L30" i="4"/>
  <c r="M30" i="4"/>
  <c r="N30" i="4"/>
  <c r="O30" i="4"/>
  <c r="P30" i="4"/>
  <c r="Q30" i="4"/>
  <c r="L31" i="4"/>
  <c r="M31" i="4"/>
  <c r="N31" i="4"/>
  <c r="O31" i="4"/>
  <c r="P31" i="4"/>
  <c r="Q31" i="4"/>
  <c r="AS36" i="4" l="1"/>
  <c r="V27" i="4"/>
  <c r="V35" i="4"/>
  <c r="AJ29" i="4"/>
  <c r="AJ37" i="4"/>
  <c r="V39" i="4"/>
  <c r="V28" i="4"/>
  <c r="V36" i="4"/>
  <c r="AJ30" i="4"/>
  <c r="AJ38" i="4"/>
  <c r="V38" i="4"/>
  <c r="AJ26" i="4"/>
  <c r="V29" i="4"/>
  <c r="V37" i="4"/>
  <c r="AJ31" i="4"/>
  <c r="AJ39" i="4"/>
  <c r="V30" i="4"/>
  <c r="AJ32" i="4"/>
  <c r="V31" i="4"/>
  <c r="AJ33" i="4"/>
  <c r="V32" i="4"/>
  <c r="V26" i="4"/>
  <c r="AJ34" i="4"/>
  <c r="V34" i="4"/>
  <c r="AJ28" i="4"/>
  <c r="AJ36" i="4"/>
  <c r="V33" i="4"/>
  <c r="AJ27" i="4"/>
  <c r="AJ35" i="4"/>
  <c r="AS26" i="4"/>
  <c r="T31" i="4"/>
  <c r="T39" i="4"/>
  <c r="AD33" i="4"/>
  <c r="AD36" i="4"/>
  <c r="T35" i="4"/>
  <c r="AD37" i="4"/>
  <c r="T32" i="4"/>
  <c r="T26" i="4"/>
  <c r="AD34" i="4"/>
  <c r="T33" i="4"/>
  <c r="AD27" i="4"/>
  <c r="AD35" i="4"/>
  <c r="T34" i="4"/>
  <c r="T27" i="4"/>
  <c r="AD28" i="4"/>
  <c r="AD29" i="4"/>
  <c r="AD32" i="4"/>
  <c r="T28" i="4"/>
  <c r="T36" i="4"/>
  <c r="AD30" i="4"/>
  <c r="AD38" i="4"/>
  <c r="T30" i="4"/>
  <c r="T38" i="4"/>
  <c r="AD26" i="4"/>
  <c r="T29" i="4"/>
  <c r="T37" i="4"/>
  <c r="AD31" i="4"/>
  <c r="AD39" i="4"/>
  <c r="S33" i="4"/>
  <c r="AA27" i="4"/>
  <c r="AA35" i="4"/>
  <c r="S37" i="4"/>
  <c r="S34" i="4"/>
  <c r="AA28" i="4"/>
  <c r="AA36" i="4"/>
  <c r="S28" i="4"/>
  <c r="AA30" i="4"/>
  <c r="S27" i="4"/>
  <c r="S35" i="4"/>
  <c r="AA29" i="4"/>
  <c r="AA37" i="4"/>
  <c r="AA31" i="4"/>
  <c r="AA34" i="4"/>
  <c r="S36" i="4"/>
  <c r="AA38" i="4"/>
  <c r="S29" i="4"/>
  <c r="AA39" i="4"/>
  <c r="S30" i="4"/>
  <c r="S38" i="4"/>
  <c r="AA32" i="4"/>
  <c r="AA26" i="4"/>
  <c r="S32" i="4"/>
  <c r="S26" i="4"/>
  <c r="S31" i="4"/>
  <c r="S39" i="4"/>
  <c r="AA33" i="4"/>
  <c r="R27" i="4"/>
  <c r="R35" i="4"/>
  <c r="X29" i="4"/>
  <c r="X37" i="4"/>
  <c r="R38" i="4"/>
  <c r="X32" i="4"/>
  <c r="X33" i="4"/>
  <c r="X28" i="4"/>
  <c r="R28" i="4"/>
  <c r="R36" i="4"/>
  <c r="X30" i="4"/>
  <c r="X38" i="4"/>
  <c r="R30" i="4"/>
  <c r="R29" i="4"/>
  <c r="R37" i="4"/>
  <c r="X31" i="4"/>
  <c r="X39" i="4"/>
  <c r="X26" i="4"/>
  <c r="R39" i="4"/>
  <c r="R31" i="4"/>
  <c r="X36" i="4"/>
  <c r="R32" i="4"/>
  <c r="R26" i="4"/>
  <c r="X34" i="4"/>
  <c r="R34" i="4"/>
  <c r="R33" i="4"/>
  <c r="X27" i="4"/>
  <c r="X35" i="4"/>
  <c r="AS32" i="4"/>
  <c r="U29" i="4"/>
  <c r="U37" i="4"/>
  <c r="AG31" i="4"/>
  <c r="AG39" i="4"/>
  <c r="U32" i="4"/>
  <c r="AG34" i="4"/>
  <c r="AG27" i="4"/>
  <c r="AG38" i="4"/>
  <c r="U30" i="4"/>
  <c r="U38" i="4"/>
  <c r="AG32" i="4"/>
  <c r="AG26" i="4"/>
  <c r="U33" i="4"/>
  <c r="AG35" i="4"/>
  <c r="U31" i="4"/>
  <c r="U39" i="4"/>
  <c r="AG33" i="4"/>
  <c r="U26" i="4"/>
  <c r="U34" i="4"/>
  <c r="AG28" i="4"/>
  <c r="AG36" i="4"/>
  <c r="U28" i="4"/>
  <c r="U36" i="4"/>
  <c r="AG30" i="4"/>
  <c r="U27" i="4"/>
  <c r="U35" i="4"/>
  <c r="AG29" i="4"/>
  <c r="AG37" i="4"/>
  <c r="N27" i="4"/>
  <c r="AS21" i="4"/>
  <c r="AS14" i="4"/>
  <c r="Q36" i="4"/>
  <c r="AQ36" i="4"/>
  <c r="AJ12" i="4"/>
  <c r="N32" i="4"/>
  <c r="P27" i="4"/>
  <c r="V19" i="4"/>
  <c r="AJ17" i="4"/>
  <c r="V12" i="4"/>
  <c r="V24" i="4"/>
  <c r="AJ11" i="4"/>
  <c r="AJ19" i="4"/>
  <c r="V23" i="4"/>
  <c r="V20" i="4"/>
  <c r="L27" i="4"/>
  <c r="V16" i="4"/>
  <c r="AJ22" i="4"/>
  <c r="V18" i="4"/>
  <c r="AJ14" i="4"/>
  <c r="AJ23" i="4"/>
  <c r="M32" i="4"/>
  <c r="AJ16" i="4"/>
  <c r="AJ24" i="4"/>
  <c r="V15" i="4"/>
  <c r="L32" i="4"/>
  <c r="Q27" i="4"/>
  <c r="AJ13" i="4"/>
  <c r="AJ18" i="4"/>
  <c r="V17" i="4"/>
  <c r="AJ15" i="4"/>
  <c r="AJ20" i="4"/>
  <c r="V11" i="4"/>
  <c r="V22" i="4"/>
  <c r="V14" i="4"/>
  <c r="M27" i="4"/>
  <c r="AJ21" i="4"/>
  <c r="V21" i="4"/>
  <c r="V13" i="4"/>
  <c r="O27" i="4"/>
  <c r="Q32" i="4"/>
  <c r="P32" i="4"/>
  <c r="O32" i="4"/>
  <c r="AK28" i="4" l="1"/>
  <c r="AK36" i="4"/>
  <c r="AK29" i="4"/>
  <c r="AK37" i="4"/>
  <c r="AK33" i="4"/>
  <c r="AK34" i="4"/>
  <c r="AK27" i="4"/>
  <c r="AK35" i="4"/>
  <c r="AK30" i="4"/>
  <c r="AK38" i="4"/>
  <c r="AK31" i="4"/>
  <c r="AK32" i="4"/>
  <c r="AK39" i="4"/>
  <c r="AK26" i="4"/>
  <c r="AK15" i="4"/>
  <c r="AK23" i="4"/>
  <c r="AK16" i="4"/>
  <c r="AK24" i="4"/>
  <c r="AK12" i="4"/>
  <c r="AK20" i="4"/>
  <c r="AK13" i="4"/>
  <c r="AK21" i="4"/>
  <c r="AK14" i="4"/>
  <c r="AK22" i="4"/>
  <c r="AK17" i="4"/>
  <c r="AK18" i="4"/>
  <c r="AK19" i="4"/>
  <c r="AK11" i="4"/>
  <c r="G25" i="4"/>
  <c r="G28" i="4" s="1"/>
  <c r="H25" i="4"/>
  <c r="M36" i="4" s="1"/>
  <c r="I25" i="4"/>
  <c r="J25" i="4"/>
  <c r="K25" i="4"/>
  <c r="G26" i="4"/>
  <c r="H26" i="4"/>
  <c r="I26" i="4"/>
  <c r="J26" i="4"/>
  <c r="K26" i="4"/>
  <c r="G30" i="4"/>
  <c r="H30" i="4"/>
  <c r="I30" i="4"/>
  <c r="J30" i="4"/>
  <c r="K30" i="4"/>
  <c r="G31" i="4"/>
  <c r="H31" i="4"/>
  <c r="I31" i="4"/>
  <c r="J31" i="4"/>
  <c r="K31" i="4"/>
  <c r="E31" i="4"/>
  <c r="F31" i="4"/>
  <c r="E30" i="4"/>
  <c r="F30" i="4"/>
  <c r="D31" i="4"/>
  <c r="D30" i="4"/>
  <c r="E26" i="4"/>
  <c r="F26" i="4"/>
  <c r="D26" i="4"/>
  <c r="E25" i="4"/>
  <c r="E28" i="4" s="1"/>
  <c r="F25" i="4"/>
  <c r="F28" i="4" s="1"/>
  <c r="D25" i="4"/>
  <c r="D28" i="4" s="1"/>
  <c r="L34" i="4" l="1"/>
  <c r="L33" i="4" s="1"/>
  <c r="Q34" i="4"/>
  <c r="Q33" i="4" s="1"/>
  <c r="G27" i="4"/>
  <c r="K27" i="4"/>
  <c r="H27" i="4"/>
  <c r="AQ21" i="4"/>
  <c r="N36" i="4"/>
  <c r="O36" i="4"/>
  <c r="AQ26" i="4"/>
  <c r="AQ32" i="4"/>
  <c r="P36" i="4"/>
  <c r="AQ14" i="4"/>
  <c r="AD17" i="4"/>
  <c r="AD11" i="4"/>
  <c r="T14" i="4"/>
  <c r="T22" i="4"/>
  <c r="AD18" i="4"/>
  <c r="T15" i="4"/>
  <c r="T23" i="4"/>
  <c r="AD13" i="4"/>
  <c r="AD21" i="4"/>
  <c r="T18" i="4"/>
  <c r="AD16" i="4"/>
  <c r="T20" i="4"/>
  <c r="AD19" i="4"/>
  <c r="T21" i="4"/>
  <c r="AD20" i="4"/>
  <c r="T12" i="4"/>
  <c r="T11" i="4"/>
  <c r="T24" i="4"/>
  <c r="AD22" i="4"/>
  <c r="AD23" i="4"/>
  <c r="T13" i="4"/>
  <c r="AD12" i="4"/>
  <c r="AD24" i="4"/>
  <c r="T16" i="4"/>
  <c r="AD14" i="4"/>
  <c r="T17" i="4"/>
  <c r="AD15" i="4"/>
  <c r="T19" i="4"/>
  <c r="AA19" i="4"/>
  <c r="S16" i="4"/>
  <c r="S24" i="4"/>
  <c r="AA12" i="4"/>
  <c r="AA20" i="4"/>
  <c r="S17" i="4"/>
  <c r="S11" i="4"/>
  <c r="AA15" i="4"/>
  <c r="AA23" i="4"/>
  <c r="S12" i="4"/>
  <c r="S20" i="4"/>
  <c r="AA16" i="4"/>
  <c r="S19" i="4"/>
  <c r="AA17" i="4"/>
  <c r="S21" i="4"/>
  <c r="AA18" i="4"/>
  <c r="S22" i="4"/>
  <c r="AA21" i="4"/>
  <c r="S23" i="4"/>
  <c r="AA22" i="4"/>
  <c r="S13" i="4"/>
  <c r="AA24" i="4"/>
  <c r="S14" i="4"/>
  <c r="AA13" i="4"/>
  <c r="AA11" i="4"/>
  <c r="S15" i="4"/>
  <c r="AA14" i="4"/>
  <c r="S18" i="4"/>
  <c r="X12" i="4"/>
  <c r="X20" i="4"/>
  <c r="R18" i="4"/>
  <c r="X13" i="4"/>
  <c r="X21" i="4"/>
  <c r="R19" i="4"/>
  <c r="X16" i="4"/>
  <c r="X24" i="4"/>
  <c r="R14" i="4"/>
  <c r="R22" i="4"/>
  <c r="X22" i="4"/>
  <c r="R23" i="4"/>
  <c r="X23" i="4"/>
  <c r="R24" i="4"/>
  <c r="X11" i="4"/>
  <c r="R11" i="4"/>
  <c r="X14" i="4"/>
  <c r="R15" i="4"/>
  <c r="R12" i="4"/>
  <c r="R13" i="4"/>
  <c r="X15" i="4"/>
  <c r="R16" i="4"/>
  <c r="X17" i="4"/>
  <c r="R17" i="4"/>
  <c r="X18" i="4"/>
  <c r="R20" i="4"/>
  <c r="X19" i="4"/>
  <c r="R21" i="4"/>
  <c r="J27" i="4"/>
  <c r="AG46" i="4"/>
  <c r="AG54" i="4"/>
  <c r="U48" i="4"/>
  <c r="U50" i="4"/>
  <c r="AG47" i="4"/>
  <c r="AG41" i="4"/>
  <c r="U49" i="4"/>
  <c r="AG48" i="4"/>
  <c r="U42" i="4"/>
  <c r="AG42" i="4"/>
  <c r="AG50" i="4"/>
  <c r="U44" i="4"/>
  <c r="U52" i="4"/>
  <c r="AG43" i="4"/>
  <c r="AG51" i="4"/>
  <c r="U45" i="4"/>
  <c r="U53" i="4"/>
  <c r="AG45" i="4"/>
  <c r="U54" i="4"/>
  <c r="AG52" i="4"/>
  <c r="AG49" i="4"/>
  <c r="U41" i="4"/>
  <c r="AG53" i="4"/>
  <c r="U43" i="4"/>
  <c r="U46" i="4"/>
  <c r="U47" i="4"/>
  <c r="AG44" i="4"/>
  <c r="U51" i="4"/>
  <c r="X42" i="4"/>
  <c r="X50" i="4"/>
  <c r="R44" i="4"/>
  <c r="R52" i="4"/>
  <c r="X44" i="4"/>
  <c r="R46" i="4"/>
  <c r="X43" i="4"/>
  <c r="X51" i="4"/>
  <c r="R45" i="4"/>
  <c r="R53" i="4"/>
  <c r="X52" i="4"/>
  <c r="R54" i="4"/>
  <c r="X46" i="4"/>
  <c r="X54" i="4"/>
  <c r="R48" i="4"/>
  <c r="X47" i="4"/>
  <c r="X41" i="4"/>
  <c r="R49" i="4"/>
  <c r="X48" i="4"/>
  <c r="R41" i="4"/>
  <c r="X53" i="4"/>
  <c r="X49" i="4"/>
  <c r="R42" i="4"/>
  <c r="R43" i="4"/>
  <c r="R47" i="4"/>
  <c r="R50" i="4"/>
  <c r="X45" i="4"/>
  <c r="R51" i="4"/>
  <c r="G32" i="4"/>
  <c r="I27" i="4"/>
  <c r="AD42" i="4"/>
  <c r="AD50" i="4"/>
  <c r="T44" i="4"/>
  <c r="T52" i="4"/>
  <c r="T46" i="4"/>
  <c r="AD43" i="4"/>
  <c r="AD51" i="4"/>
  <c r="T45" i="4"/>
  <c r="T53" i="4"/>
  <c r="AD44" i="4"/>
  <c r="AD52" i="4"/>
  <c r="T54" i="4"/>
  <c r="AD46" i="4"/>
  <c r="AD54" i="4"/>
  <c r="T48" i="4"/>
  <c r="AD47" i="4"/>
  <c r="AD41" i="4"/>
  <c r="T49" i="4"/>
  <c r="T47" i="4"/>
  <c r="AD45" i="4"/>
  <c r="T51" i="4"/>
  <c r="T50" i="4"/>
  <c r="AD48" i="4"/>
  <c r="AD49" i="4"/>
  <c r="AD53" i="4"/>
  <c r="T42" i="4"/>
  <c r="T43" i="4"/>
  <c r="T41" i="4"/>
  <c r="AA46" i="4"/>
  <c r="AA54" i="4"/>
  <c r="S48" i="4"/>
  <c r="AA48" i="4"/>
  <c r="S42" i="4"/>
  <c r="AA47" i="4"/>
  <c r="AA41" i="4"/>
  <c r="S49" i="4"/>
  <c r="S50" i="4"/>
  <c r="AA42" i="4"/>
  <c r="AA50" i="4"/>
  <c r="S44" i="4"/>
  <c r="S52" i="4"/>
  <c r="AA43" i="4"/>
  <c r="AA51" i="4"/>
  <c r="S45" i="4"/>
  <c r="S53" i="4"/>
  <c r="AA53" i="4"/>
  <c r="S46" i="4"/>
  <c r="S47" i="4"/>
  <c r="S43" i="4"/>
  <c r="AA44" i="4"/>
  <c r="S51" i="4"/>
  <c r="AA45" i="4"/>
  <c r="S54" i="4"/>
  <c r="AA49" i="4"/>
  <c r="S41" i="4"/>
  <c r="AA52" i="4"/>
  <c r="AG15" i="4"/>
  <c r="AG23" i="4"/>
  <c r="U16" i="4"/>
  <c r="U24" i="4"/>
  <c r="AG16" i="4"/>
  <c r="AG24" i="4"/>
  <c r="U17" i="4"/>
  <c r="AG19" i="4"/>
  <c r="U12" i="4"/>
  <c r="U20" i="4"/>
  <c r="AG18" i="4"/>
  <c r="U14" i="4"/>
  <c r="U15" i="4"/>
  <c r="AG21" i="4"/>
  <c r="AG20" i="4"/>
  <c r="U18" i="4"/>
  <c r="AG22" i="4"/>
  <c r="AG12" i="4"/>
  <c r="AG11" i="4"/>
  <c r="U21" i="4"/>
  <c r="AG13" i="4"/>
  <c r="U22" i="4"/>
  <c r="AG14" i="4"/>
  <c r="U23" i="4"/>
  <c r="AG17" i="4"/>
  <c r="U13" i="4"/>
  <c r="U11" i="4"/>
  <c r="U19" i="4"/>
  <c r="J32" i="4"/>
  <c r="K32" i="4"/>
  <c r="I32" i="4"/>
  <c r="H32" i="4"/>
  <c r="AB34" i="4" l="1"/>
  <c r="AB27" i="4"/>
  <c r="AB35" i="4"/>
  <c r="AB31" i="4"/>
  <c r="AB39" i="4"/>
  <c r="AB32" i="4"/>
  <c r="AB26" i="4"/>
  <c r="AB33" i="4"/>
  <c r="AB36" i="4"/>
  <c r="AB37" i="4"/>
  <c r="AB38" i="4"/>
  <c r="AB28" i="4"/>
  <c r="AB30" i="4"/>
  <c r="AB29" i="4"/>
  <c r="AH17" i="4"/>
  <c r="AH11" i="4"/>
  <c r="AH18" i="4"/>
  <c r="AH14" i="4"/>
  <c r="AH22" i="4"/>
  <c r="AH15" i="4"/>
  <c r="AH23" i="4"/>
  <c r="AH16" i="4"/>
  <c r="AH24" i="4"/>
  <c r="AH20" i="4"/>
  <c r="AH21" i="4"/>
  <c r="AH12" i="4"/>
  <c r="AH13" i="4"/>
  <c r="AH19" i="4"/>
  <c r="AH47" i="4"/>
  <c r="AH41" i="4"/>
  <c r="AH48" i="4"/>
  <c r="AH44" i="4"/>
  <c r="AH52" i="4"/>
  <c r="AH45" i="4"/>
  <c r="AH53" i="4"/>
  <c r="AH46" i="4"/>
  <c r="AH54" i="4"/>
  <c r="AH49" i="4"/>
  <c r="AH42" i="4"/>
  <c r="AH43" i="4"/>
  <c r="AH50" i="4"/>
  <c r="AH51" i="4"/>
  <c r="Y15" i="4"/>
  <c r="Y23" i="4"/>
  <c r="Y16" i="4"/>
  <c r="Y24" i="4"/>
  <c r="Y12" i="4"/>
  <c r="Y20" i="4"/>
  <c r="Y13" i="4"/>
  <c r="Y21" i="4"/>
  <c r="Y14" i="4"/>
  <c r="Y22" i="4"/>
  <c r="Y19" i="4"/>
  <c r="Y17" i="4"/>
  <c r="Y18" i="4"/>
  <c r="Y11" i="4"/>
  <c r="AB13" i="4"/>
  <c r="AB21" i="4"/>
  <c r="AB14" i="4"/>
  <c r="AB22" i="4"/>
  <c r="AB18" i="4"/>
  <c r="AB19" i="4"/>
  <c r="AB12" i="4"/>
  <c r="AB20" i="4"/>
  <c r="AB15" i="4"/>
  <c r="AB16" i="4"/>
  <c r="AB17" i="4"/>
  <c r="AB23" i="4"/>
  <c r="AB24" i="4"/>
  <c r="AB11" i="4"/>
  <c r="Y49" i="4"/>
  <c r="Y42" i="4"/>
  <c r="Y50" i="4"/>
  <c r="Y46" i="4"/>
  <c r="Y54" i="4"/>
  <c r="Y47" i="4"/>
  <c r="Y41" i="4"/>
  <c r="Y48" i="4"/>
  <c r="Y43" i="4"/>
  <c r="Y51" i="4"/>
  <c r="Y53" i="4"/>
  <c r="Y44" i="4"/>
  <c r="Y45" i="4"/>
  <c r="Y52" i="4"/>
  <c r="Y28" i="4"/>
  <c r="Y36" i="4"/>
  <c r="Y29" i="4"/>
  <c r="Y37" i="4"/>
  <c r="Y33" i="4"/>
  <c r="Y34" i="4"/>
  <c r="Y27" i="4"/>
  <c r="Y35" i="4"/>
  <c r="Y26" i="4"/>
  <c r="Y38" i="4"/>
  <c r="Y30" i="4"/>
  <c r="Y31" i="4"/>
  <c r="Y32" i="4"/>
  <c r="Y39" i="4"/>
  <c r="AE19" i="4"/>
  <c r="AE12" i="4"/>
  <c r="AE20" i="4"/>
  <c r="AE16" i="4"/>
  <c r="AE24" i="4"/>
  <c r="AE17" i="4"/>
  <c r="AE11" i="4"/>
  <c r="AE18" i="4"/>
  <c r="AE21" i="4"/>
  <c r="AE13" i="4"/>
  <c r="AE14" i="4"/>
  <c r="AE22" i="4"/>
  <c r="AE15" i="4"/>
  <c r="AE23" i="4"/>
  <c r="AH30" i="4"/>
  <c r="AH38" i="4"/>
  <c r="AH31" i="4"/>
  <c r="AH39" i="4"/>
  <c r="AH27" i="4"/>
  <c r="AH35" i="4"/>
  <c r="AH28" i="4"/>
  <c r="AH36" i="4"/>
  <c r="AH29" i="4"/>
  <c r="AH37" i="4"/>
  <c r="AH32" i="4"/>
  <c r="AH34" i="4"/>
  <c r="AH33" i="4"/>
  <c r="AH26" i="4"/>
  <c r="AE32" i="4"/>
  <c r="AE26" i="4"/>
  <c r="AE33" i="4"/>
  <c r="AE29" i="4"/>
  <c r="AE37" i="4"/>
  <c r="AE30" i="4"/>
  <c r="AE38" i="4"/>
  <c r="AE31" i="4"/>
  <c r="AE39" i="4"/>
  <c r="AE27" i="4"/>
  <c r="AE28" i="4"/>
  <c r="AE34" i="4"/>
  <c r="AE35" i="4"/>
  <c r="AE36" i="4"/>
  <c r="AE44" i="4"/>
  <c r="AE52" i="4"/>
  <c r="AE46" i="4"/>
  <c r="AE41" i="4"/>
  <c r="AE45" i="4"/>
  <c r="AE53" i="4"/>
  <c r="AE48" i="4"/>
  <c r="AE49" i="4"/>
  <c r="AE42" i="4"/>
  <c r="AE50" i="4"/>
  <c r="AE43" i="4"/>
  <c r="AE51" i="4"/>
  <c r="AE54" i="4"/>
  <c r="AE47" i="4"/>
  <c r="AB46" i="4"/>
  <c r="AB54" i="4"/>
  <c r="AB48" i="4"/>
  <c r="AB52" i="4"/>
  <c r="AB53" i="4"/>
  <c r="AB47" i="4"/>
  <c r="AB41" i="4"/>
  <c r="AB51" i="4"/>
  <c r="AB49" i="4"/>
  <c r="AB42" i="4"/>
  <c r="AB50" i="4"/>
  <c r="AB43" i="4"/>
  <c r="AB44" i="4"/>
  <c r="AB45" i="4"/>
  <c r="F27" i="4"/>
  <c r="E32" i="4"/>
  <c r="F32" i="4"/>
  <c r="D32" i="4"/>
  <c r="D27" i="4"/>
  <c r="E27" i="4"/>
  <c r="G34" i="4" l="1"/>
  <c r="P34" i="4"/>
  <c r="P33" i="4" s="1"/>
  <c r="K34" i="4"/>
  <c r="K33" i="4" s="1"/>
  <c r="J34" i="4"/>
  <c r="J33" i="4" s="1"/>
  <c r="O34" i="4"/>
  <c r="O33" i="4" s="1"/>
  <c r="N34" i="4"/>
  <c r="N33" i="4" s="1"/>
  <c r="I34" i="4"/>
  <c r="I33" i="4" s="1"/>
  <c r="H34" i="4"/>
  <c r="H33" i="4" s="1"/>
  <c r="M34" i="4"/>
  <c r="M33" i="4" s="1"/>
  <c r="F34" i="4"/>
  <c r="F33" i="4" s="1"/>
  <c r="E34" i="4"/>
  <c r="E33" i="4" s="1"/>
  <c r="G33" i="4"/>
  <c r="D34" i="4"/>
  <c r="D33" i="4" s="1"/>
</calcChain>
</file>

<file path=xl/sharedStrings.xml><?xml version="1.0" encoding="utf-8"?>
<sst xmlns="http://schemas.openxmlformats.org/spreadsheetml/2006/main" count="511" uniqueCount="272">
  <si>
    <t>Fecha</t>
  </si>
  <si>
    <t>Curva</t>
  </si>
  <si>
    <t>Residual</t>
  </si>
  <si>
    <t>Cumple?</t>
  </si>
  <si>
    <t>Analista:</t>
  </si>
  <si>
    <t>Respuesta</t>
  </si>
  <si>
    <t>Fecha:</t>
  </si>
  <si>
    <t>Promedio</t>
  </si>
  <si>
    <t>DesVest</t>
  </si>
  <si>
    <t>CV</t>
  </si>
  <si>
    <t>Ensayo</t>
  </si>
  <si>
    <t>Desv.Est</t>
  </si>
  <si>
    <t>CV%</t>
  </si>
  <si>
    <t>%Error</t>
  </si>
  <si>
    <t>N° Datos</t>
  </si>
  <si>
    <t>Valor Min</t>
  </si>
  <si>
    <t>Valor Max</t>
  </si>
  <si>
    <t>Intervalo</t>
  </si>
  <si>
    <t>T alto</t>
  </si>
  <si>
    <t>g libertad</t>
  </si>
  <si>
    <t>Bk</t>
  </si>
  <si>
    <t>Rechazo de datos</t>
  </si>
  <si>
    <t>Datos</t>
  </si>
  <si>
    <t>T</t>
  </si>
  <si>
    <t>T Valor absoluto</t>
  </si>
  <si>
    <t>MRL Estimado</t>
  </si>
  <si>
    <t>LDI</t>
  </si>
  <si>
    <t>Std 1</t>
  </si>
  <si>
    <t>Std 2</t>
  </si>
  <si>
    <t>Std 3</t>
  </si>
  <si>
    <t>Std 4</t>
  </si>
  <si>
    <t>Rechazo de datos 1</t>
  </si>
  <si>
    <t>T 1</t>
  </si>
  <si>
    <t>Analito:</t>
  </si>
  <si>
    <t>MRL</t>
  </si>
  <si>
    <t>Escribir "Si" o "NO" en la casilla que cumpla con los criterios de aceptación.</t>
  </si>
  <si>
    <t>NO</t>
  </si>
  <si>
    <t>Rechazo de datos 2</t>
  </si>
  <si>
    <t>T 2</t>
  </si>
  <si>
    <t>Rechazo de datos 3</t>
  </si>
  <si>
    <t>T 3</t>
  </si>
  <si>
    <t>Rechazo de datos 4</t>
  </si>
  <si>
    <t>T 4</t>
  </si>
  <si>
    <t>Distribución Normal 1</t>
  </si>
  <si>
    <t>Distribución Normal 2</t>
  </si>
  <si>
    <t>Distribución Normal 3</t>
  </si>
  <si>
    <t>Distribución Normal 4</t>
  </si>
  <si>
    <t>Std alto</t>
  </si>
  <si>
    <t>Si</t>
  </si>
  <si>
    <t>Pasa?</t>
  </si>
  <si>
    <t xml:space="preserve">Escribir si los estándares pasan los criterios mínimos establecidos </t>
  </si>
  <si>
    <t>% Recup</t>
  </si>
  <si>
    <t>*</t>
  </si>
  <si>
    <t>T crítico 95%</t>
  </si>
  <si>
    <t>Unidades:</t>
  </si>
  <si>
    <t>Volumen de muestra (mL)</t>
  </si>
  <si>
    <t>Concentración de la muestra</t>
  </si>
  <si>
    <t>Concentración de la muestra adicionada</t>
  </si>
  <si>
    <t>Volumen total (mL)</t>
  </si>
  <si>
    <t>Concentración del estándar con que se enrriquese la muestra</t>
  </si>
  <si>
    <t>Alicuota adicionada del estándar (mL)</t>
  </si>
  <si>
    <t>Las concentraciones deben estar en las mismas unidades</t>
  </si>
  <si>
    <t>Std medio</t>
  </si>
  <si>
    <t>M1</t>
  </si>
  <si>
    <t>M2</t>
  </si>
  <si>
    <t>M3</t>
  </si>
  <si>
    <t>M4</t>
  </si>
  <si>
    <t>Analista</t>
  </si>
  <si>
    <t>M5</t>
  </si>
  <si>
    <t>M1 + adición</t>
  </si>
  <si>
    <t>M2 + adición</t>
  </si>
  <si>
    <t>M3 + adición</t>
  </si>
  <si>
    <t>M4 + adición</t>
  </si>
  <si>
    <t>M5 + adición</t>
  </si>
  <si>
    <t>Distribución Normal M1</t>
  </si>
  <si>
    <t>Distribución Normal M2</t>
  </si>
  <si>
    <t>Distribución Normal M3</t>
  </si>
  <si>
    <t>Distribución Normal M4</t>
  </si>
  <si>
    <t>Distribución Normal M5</t>
  </si>
  <si>
    <t>Datos M1</t>
  </si>
  <si>
    <t>T M1</t>
  </si>
  <si>
    <t>Datos M2</t>
  </si>
  <si>
    <t>T M2</t>
  </si>
  <si>
    <t>Rechazo de datos M1</t>
  </si>
  <si>
    <t>Rechazo de datos M2</t>
  </si>
  <si>
    <t>Rechazo de datos M3</t>
  </si>
  <si>
    <t>Rechazo de datos M4</t>
  </si>
  <si>
    <t>Rechazo de datos M5</t>
  </si>
  <si>
    <t>Datos M3</t>
  </si>
  <si>
    <t>T M3</t>
  </si>
  <si>
    <t>Datos M4</t>
  </si>
  <si>
    <t>T M4</t>
  </si>
  <si>
    <t>Datos M5</t>
  </si>
  <si>
    <t>T M5</t>
  </si>
  <si>
    <t>Distribución Normal M1 + adicion</t>
  </si>
  <si>
    <t>Distribución Normal M2 + adicion</t>
  </si>
  <si>
    <t>Distribución Normal M3 + adicion</t>
  </si>
  <si>
    <t>Distribución Normal M4 + adicion</t>
  </si>
  <si>
    <t>Distribución Normal M5 + adicion</t>
  </si>
  <si>
    <t>Datos M1 + adicion</t>
  </si>
  <si>
    <t>T M1 + adicion</t>
  </si>
  <si>
    <t>Datos M2 + adicion</t>
  </si>
  <si>
    <t>T M2 + adicion</t>
  </si>
  <si>
    <t>Datos M3 + adicion</t>
  </si>
  <si>
    <t>T M3 + adicion</t>
  </si>
  <si>
    <t>Datos M4 + adicion</t>
  </si>
  <si>
    <t>T M4 + adicion</t>
  </si>
  <si>
    <t>Datos M5 + adicion</t>
  </si>
  <si>
    <t>T M5 + adicion</t>
  </si>
  <si>
    <t>Distribución Normal Bk</t>
  </si>
  <si>
    <t>Distribución Normal MRL</t>
  </si>
  <si>
    <t>Distribución Normal Std medio</t>
  </si>
  <si>
    <t>Distribución Normal Std alto</t>
  </si>
  <si>
    <t>Datos Bk</t>
  </si>
  <si>
    <t>T Bk</t>
  </si>
  <si>
    <t>Datos MRL</t>
  </si>
  <si>
    <t>T MRL</t>
  </si>
  <si>
    <t>Datos Std medio</t>
  </si>
  <si>
    <t>T Std medio</t>
  </si>
  <si>
    <t>Datos Std alto</t>
  </si>
  <si>
    <t>T Std alto</t>
  </si>
  <si>
    <t>Pendientes</t>
  </si>
  <si>
    <t>Ensayos</t>
  </si>
  <si>
    <t>Analista 1</t>
  </si>
  <si>
    <t>Analista 2</t>
  </si>
  <si>
    <t xml:space="preserve">N° Datos </t>
  </si>
  <si>
    <t>DesvEst</t>
  </si>
  <si>
    <t>sp</t>
  </si>
  <si>
    <t>|t0|</t>
  </si>
  <si>
    <t>n1+n2-2</t>
  </si>
  <si>
    <t>Existen diferencias significativas?</t>
  </si>
  <si>
    <t>2. Digitar en la casilla "T crítico 95%" el valor correspondiente a la cantidad de observaciones o datos de la columna 5% nivel de significación. Evaluar rechazo de datos.</t>
  </si>
  <si>
    <t>Grubbs</t>
  </si>
  <si>
    <t>2. Graficar cada distribución normal para evaluar las campanas de Gauss</t>
  </si>
  <si>
    <t>3. En el eje X van los datos del analito organizados de menor a mayor y en el eje Y los datos de la distribución</t>
  </si>
  <si>
    <t>4. Digitar en la casilla "T crítico 95%" el valor correspondiente a la cantidad de observaciones o datos de la columna 95%. Evaluar rechazo de datos.</t>
  </si>
  <si>
    <t>1. Realizar las gráficas de cada curva e identificar cada regresión y coeficiente de correlación</t>
  </si>
  <si>
    <t>Verificar los signos del intercepto y la pendiente para realizar la debida multiplicación de signos.                                 No aplica para regresiones cuadráticas.</t>
  </si>
  <si>
    <t>2. Graficar cada distribución normal para evaluar las campanas de Gauss.</t>
  </si>
  <si>
    <t>3. En el eje X van los datos del analito organizados de menor a mayor y en el eje Y los datos de la distribución.</t>
  </si>
  <si>
    <t>6. Digitar los valores solicitados para el cálculo de los % de recuperación.</t>
  </si>
  <si>
    <t>Mínimo 6 datos por cada analista</t>
  </si>
  <si>
    <t>R</t>
  </si>
  <si>
    <t>C</t>
  </si>
  <si>
    <t>ROBUSTEZ</t>
  </si>
  <si>
    <t>Factor</t>
  </si>
  <si>
    <t>Variable</t>
  </si>
  <si>
    <t>Discusión</t>
  </si>
  <si>
    <t>Unidades</t>
  </si>
  <si>
    <t>Level 1 (+)</t>
  </si>
  <si>
    <t>A</t>
  </si>
  <si>
    <t>B</t>
  </si>
  <si>
    <t>D</t>
  </si>
  <si>
    <t>Tabla 1</t>
  </si>
  <si>
    <t>Tabla 2</t>
  </si>
  <si>
    <t>Resultado 1</t>
  </si>
  <si>
    <t>Resultado 2</t>
  </si>
  <si>
    <t>Resultado Promedio</t>
  </si>
  <si>
    <t>Promedio +</t>
  </si>
  <si>
    <t>Promedio -</t>
  </si>
  <si>
    <t>Diferencia</t>
  </si>
  <si>
    <t>Level 2 (-)</t>
  </si>
  <si>
    <t>Estimación de los efectos</t>
  </si>
  <si>
    <t>Diferencia 1</t>
  </si>
  <si>
    <t>Diferencia 2</t>
  </si>
  <si>
    <t>A-I</t>
  </si>
  <si>
    <t>B-I</t>
  </si>
  <si>
    <t>C-I</t>
  </si>
  <si>
    <t>D-I</t>
  </si>
  <si>
    <t>FACTOR</t>
  </si>
  <si>
    <t>X</t>
  </si>
  <si>
    <t>Y</t>
  </si>
  <si>
    <t>Efecto</t>
  </si>
  <si>
    <t>1. Digitar los valores de los resultados de las diferentes combinaciones.</t>
  </si>
  <si>
    <t>2. Copiar los valores en VALOR ABSOLUTO de la columna "Efectos" en la columna "X" y ordenarlos de mayor a menor.</t>
  </si>
  <si>
    <t>3. Digitar el la columna "FACTOR" al lado de la columna "X" las letras en mayúscula correspondientes a cada valor.</t>
  </si>
  <si>
    <t>Ingresar los datos obtenidos experimentalmente en las celdas correspondientes</t>
  </si>
  <si>
    <t>Residual Regresiones Lineales = (Respuesta - Intercepto)/(Pendiente)</t>
  </si>
  <si>
    <t>Se grafica "Curva" en el eje "X" y "Respuesta" en el eje "Y".</t>
  </si>
  <si>
    <t>Se grafica "Curva" en el eje "Y" y "Respuesta" en el eje "X".</t>
  </si>
  <si>
    <t>Residual Regresiones Cuadráticas = Se utiliza la ecuación que arroje la línea de tendencia</t>
  </si>
  <si>
    <t>Unidad</t>
  </si>
  <si>
    <t>Valor</t>
  </si>
  <si>
    <t>1. Copiar los datos en sus columnas de rechazo y organizarlos de menor a mayor</t>
  </si>
  <si>
    <t>5. Digitar los valores de las concentraciones de los estándares en la parte superior de la tabla para realizar los cálculos de % de error utilizando el promedio de cada lote de datos.</t>
  </si>
  <si>
    <t>1. Copiar los datos en sus columnas de rechazo y organizarlos de menor a mayor.</t>
  </si>
  <si>
    <t>1. IDENTIFICACIÓN</t>
  </si>
  <si>
    <t>TRD:</t>
  </si>
  <si>
    <t>1.1. NOMBRE DE MÉTODO DE ENSAYO:</t>
  </si>
  <si>
    <t>1.2. CONSECUTIVO:</t>
  </si>
  <si>
    <t>1.3. ELABORADO POR:</t>
  </si>
  <si>
    <t>1.4. FECHA DE ELABORACIÓN:</t>
  </si>
  <si>
    <t>1.5. REVISADO POR:</t>
  </si>
  <si>
    <t>1.6. FECHA DE REVISIÓN:</t>
  </si>
  <si>
    <t>1.7. APROBADO POR:</t>
  </si>
  <si>
    <t>1.8. FECHA DE APROBACIÓN:</t>
  </si>
  <si>
    <t>2. INFORMACIÓN DEL EJERCICIO</t>
  </si>
  <si>
    <t>2.2. OBJETIVOS:</t>
  </si>
  <si>
    <t>2.3. RESUMEN DE LOS FUNDAMENTOS DEL MÉTODO:</t>
  </si>
  <si>
    <t>2.4. EQUIPOS Y MATERIAL:</t>
  </si>
  <si>
    <t>2.5. REACTIVOS:</t>
  </si>
  <si>
    <t>2.6. CONDICIONES DE TRABAJO:</t>
  </si>
  <si>
    <t>2.7. PROCEDIMIENTO:</t>
  </si>
  <si>
    <t>3. INFORMACIÓN DE LAS MUESTRAS A PROCESAR:</t>
  </si>
  <si>
    <t>3.1. ESTÁNDARES - FECHA DE ELABORACIÓN Y FIJACIÓN:</t>
  </si>
  <si>
    <t>¿APLICA RECUPERACIÓN EN LAS MATRICES?:</t>
  </si>
  <si>
    <t>4. ANÁLISIS DE RESULTADOS</t>
  </si>
  <si>
    <t>4.1. PRECISIÓN:</t>
  </si>
  <si>
    <t>4.2. EXACTITUD:</t>
  </si>
  <si>
    <t>4.3. RECUPERACIÓN:</t>
  </si>
  <si>
    <t>4.4. SENSIBILIDAD:</t>
  </si>
  <si>
    <t>4.5. MRL:</t>
  </si>
  <si>
    <t>4.6. INTERVALO DE TRABAJO:</t>
  </si>
  <si>
    <t>5. ACTUALIZACIONES</t>
  </si>
  <si>
    <t>Se debe solicitar permiso al jefe de área y/o jefe de calidad para realizar copias a las pestañas necesarias para los nuevos cálculos.                       Se debe escribir en la nueva pestaña "(actualización)" al lado del título original.</t>
  </si>
  <si>
    <t>5.1. FECHA - MODIFICACIÓN Y/O CAMBIO:</t>
  </si>
  <si>
    <t>5.2. FECHA - ALCANCE:</t>
  </si>
  <si>
    <t>5.3. FECHA - MATRIZ:</t>
  </si>
  <si>
    <t>6. DECLARACIÓN DE CONFORMIDAD</t>
  </si>
  <si>
    <t>Solo pueden diligenciar este espacio el jefe técnico y/o el jefe de calidad.</t>
  </si>
  <si>
    <t xml:space="preserve">De acuerdo con los resultados obtenidos a nivel experimental, el LABORATORIO DE AGUAS DE CORPOURABÁ asegura que se aplica adecuadamente el método normalizado de análisis ________________, el cual produce resultados confiables y verificables en su aplicación rutinaria, y es adecuado para ser desarrollado en las condiciones particulares del laboratorio. 
En consecuencia de lo anterior, se aprueba su aplicación a partir de la fecha.
_____________________________________________
Firma del jefe técnico y/o de calidad del laboratorio y fecha. </t>
  </si>
  <si>
    <t>R-7.2-02</t>
  </si>
  <si>
    <t>VALIDACIÓN DE MÉTODOS DE ENSAYO NORMALIZADOS MODIFICADOS Y/O NO NORMALIZADOS</t>
  </si>
  <si>
    <t>2.1. MÉTODO NORMALIZADO DE REFERENCIA Y/O  METODO PROPIO:</t>
  </si>
  <si>
    <t>2. Realizar con la columna de "promedio" y  "Curva" la gráfica de respuesta promedio y su debida correlación. Esta podrá usarse en los cálculos quimiométricos.</t>
  </si>
  <si>
    <t>Analito</t>
  </si>
  <si>
    <t>Método 1</t>
  </si>
  <si>
    <t>Método 2</t>
  </si>
  <si>
    <t>d</t>
  </si>
  <si>
    <t>/d</t>
  </si>
  <si>
    <t>/s</t>
  </si>
  <si>
    <t>n-1</t>
  </si>
  <si>
    <t>Mínimo 10 datos por cada método</t>
  </si>
  <si>
    <t>COMPARACIÓN DE 2 MEDIAS EXPERIMENTALES SUPONIENDO VARIANZAS IGUALES - 1 EQUIPO</t>
  </si>
  <si>
    <t>Datos 1</t>
  </si>
  <si>
    <t>Datos 2</t>
  </si>
  <si>
    <t>Observaciones</t>
  </si>
  <si>
    <t>Condición 1</t>
  </si>
  <si>
    <t>Condición 2</t>
  </si>
  <si>
    <t>COMPARACIÓN DE 2 MEDIAS EXPERIMENTALES SUPONIENDO VARIANZAS DIFERENTES - 1 EQUIPO</t>
  </si>
  <si>
    <t>tc</t>
  </si>
  <si>
    <t>n</t>
  </si>
  <si>
    <t>/n1</t>
  </si>
  <si>
    <t>/n2</t>
  </si>
  <si>
    <t>/n3</t>
  </si>
  <si>
    <t>Mínimo 7 datos por cada condición</t>
  </si>
  <si>
    <t>Usa la tabla para calcular el tc para P=0.01, bajo la columna 0.005 selecciona el valor correspondiente a grados de libertad iguales al valor de "n".</t>
  </si>
  <si>
    <t>Usa la tabla para calcular el tc para P=0.05, bajo la columna 0.025 selecciona el valor correspondiente a grados de libertad iguales al valor de "n1+n2-2".</t>
  </si>
  <si>
    <t>Usa la tabla para calcular el tc para P=0.05, bajo la columna 0.025 selecciona el valor correspondiente a grados de libertad iguales al valor de "n-1".</t>
  </si>
  <si>
    <t>COMPARACIÓN DE DATOS EMPAREJADOS SUPONIENDO DIFERENTES ERRORES ALEATORIOS - 2 EQUIPOS</t>
  </si>
  <si>
    <t>10</t>
  </si>
  <si>
    <t>3.2. SUPERFICIAL - CÓDIGO DE VALIDACIÓN (M) - FECHA DE TOMA Y FIJACIÓN:</t>
  </si>
  <si>
    <t>3.3. SUBTERRÁNEA  - CÓDIGO DE VALIDACIÓN (M) - FECHA DE TOMA Y FIJACIÓN:</t>
  </si>
  <si>
    <t>3.4. RESIDUAL  - CÓDIGO DE VALIDACIÓN (M) - FECHA DE TOMA Y FIJACIÓN:</t>
  </si>
  <si>
    <t>3.5. POTABLE  - CÓDIGO DE VALIDACIÓN (M) - FECHA DE TOMA Y FIJACIÓN:</t>
  </si>
  <si>
    <t>3.6. LLUVIA  - CÓDIGO DE VALIDACIÓN (M) - FECHA DE TOMA Y FIJACIÓN:</t>
  </si>
  <si>
    <t>3.7. MARINA  - CÓDIGO DE VALIDACIÓN (M) - FECHA DE TOMA Y FIJACIÓN:</t>
  </si>
  <si>
    <t>1. Copiar los datos en las columnas azules.</t>
  </si>
  <si>
    <t>3. Digitar en la casilla "n" el valor correspondiente a la cantidad de lecturas de cada blanco. Digitar en la casilla "nb" la cantidad de blancos por ensayo que se usa para corregir las concentraciones. Digitar en la casilla "F" el factor de estimación entre 1 y 5.</t>
  </si>
  <si>
    <t>nb</t>
  </si>
  <si>
    <t>F</t>
  </si>
  <si>
    <t>MDL Estimado</t>
  </si>
  <si>
    <t>7. BIBLIOGRAFÍA</t>
  </si>
  <si>
    <r>
      <rPr>
        <sz val="8"/>
        <color theme="1"/>
        <rFont val="Arial"/>
        <family val="2"/>
      </rPr>
      <t>Concentración</t>
    </r>
    <r>
      <rPr>
        <sz val="9"/>
        <color theme="1"/>
        <rFont val="Arial"/>
        <family val="2"/>
      </rPr>
      <t xml:space="preserve"> Std 1</t>
    </r>
  </si>
  <si>
    <r>
      <rPr>
        <sz val="8"/>
        <color theme="1"/>
        <rFont val="Arial"/>
        <family val="2"/>
      </rPr>
      <t>Concentración</t>
    </r>
    <r>
      <rPr>
        <sz val="9"/>
        <color theme="1"/>
        <rFont val="Arial"/>
        <family val="2"/>
      </rPr>
      <t xml:space="preserve"> Std 2</t>
    </r>
    <r>
      <rPr>
        <sz val="11"/>
        <color theme="1"/>
        <rFont val="Calibri"/>
        <family val="2"/>
        <scheme val="minor"/>
      </rPr>
      <t/>
    </r>
  </si>
  <si>
    <r>
      <rPr>
        <sz val="8"/>
        <color theme="1"/>
        <rFont val="Arial"/>
        <family val="2"/>
      </rPr>
      <t>Concentración</t>
    </r>
    <r>
      <rPr>
        <sz val="9"/>
        <color theme="1"/>
        <rFont val="Arial"/>
        <family val="2"/>
      </rPr>
      <t xml:space="preserve"> Std 3</t>
    </r>
    <r>
      <rPr>
        <sz val="11"/>
        <color theme="1"/>
        <rFont val="Calibri"/>
        <family val="2"/>
        <scheme val="minor"/>
      </rPr>
      <t/>
    </r>
  </si>
  <si>
    <r>
      <rPr>
        <sz val="8"/>
        <color theme="1"/>
        <rFont val="Arial"/>
        <family val="2"/>
      </rPr>
      <t>Concentración</t>
    </r>
    <r>
      <rPr>
        <sz val="9"/>
        <color theme="1"/>
        <rFont val="Arial"/>
        <family val="2"/>
      </rPr>
      <t xml:space="preserve"> Std 4</t>
    </r>
    <r>
      <rPr>
        <sz val="11"/>
        <color theme="1"/>
        <rFont val="Calibri"/>
        <family val="2"/>
        <scheme val="minor"/>
      </rPr>
      <t/>
    </r>
  </si>
  <si>
    <r>
      <rPr>
        <sz val="8"/>
        <color theme="1"/>
        <rFont val="Arial"/>
        <family val="2"/>
      </rPr>
      <t>Concentración</t>
    </r>
    <r>
      <rPr>
        <sz val="9"/>
        <color theme="1"/>
        <rFont val="Arial"/>
        <family val="2"/>
      </rPr>
      <t xml:space="preserve"> Bk</t>
    </r>
  </si>
  <si>
    <r>
      <rPr>
        <sz val="8"/>
        <color theme="1"/>
        <rFont val="Arial"/>
        <family val="2"/>
      </rPr>
      <t>Concentración</t>
    </r>
    <r>
      <rPr>
        <sz val="9"/>
        <color theme="1"/>
        <rFont val="Arial"/>
        <family val="2"/>
      </rPr>
      <t xml:space="preserve"> MRL</t>
    </r>
  </si>
  <si>
    <r>
      <rPr>
        <sz val="8"/>
        <color theme="1"/>
        <rFont val="Arial"/>
        <family val="2"/>
      </rPr>
      <t>Concentración</t>
    </r>
    <r>
      <rPr>
        <sz val="9"/>
        <color theme="1"/>
        <rFont val="Arial"/>
        <family val="2"/>
      </rPr>
      <t xml:space="preserve"> medio</t>
    </r>
  </si>
  <si>
    <r>
      <rPr>
        <sz val="8"/>
        <color theme="1"/>
        <rFont val="Arial"/>
        <family val="2"/>
      </rPr>
      <t>Concentración</t>
    </r>
    <r>
      <rPr>
        <sz val="9"/>
        <color theme="1"/>
        <rFont val="Arial"/>
        <family val="2"/>
      </rPr>
      <t xml:space="preserve"> alto</t>
    </r>
  </si>
  <si>
    <r>
      <t xml:space="preserve">1) </t>
    </r>
    <r>
      <rPr>
        <b/>
        <sz val="11"/>
        <color theme="1"/>
        <rFont val="Arial"/>
        <family val="2"/>
      </rPr>
      <t>Agua Marina Sintética:</t>
    </r>
    <r>
      <rPr>
        <sz val="11"/>
        <color theme="1"/>
        <rFont val="Arial"/>
        <family val="2"/>
      </rPr>
      <t xml:space="preserve"> A Practical Handbook of Seawater Analysis, Segunda Edición; Strickland pág 76.
2) </t>
    </r>
    <r>
      <rPr>
        <b/>
        <sz val="11"/>
        <color theme="1"/>
        <rFont val="Arial"/>
        <family val="2"/>
      </rPr>
      <t>Anova 1</t>
    </r>
    <r>
      <rPr>
        <sz val="11"/>
        <color theme="1"/>
        <rFont val="Arial"/>
        <family val="2"/>
      </rPr>
      <t xml:space="preserve">: Estadística y Quimiometría para Química Analítica, Cuarta Edición; Miller pág 46.
3) </t>
    </r>
    <r>
      <rPr>
        <b/>
        <sz val="11"/>
        <color theme="1"/>
        <rFont val="Arial"/>
        <family val="2"/>
      </rPr>
      <t>Anova 2:</t>
    </r>
    <r>
      <rPr>
        <sz val="11"/>
        <color theme="1"/>
        <rFont val="Arial"/>
        <family val="2"/>
      </rPr>
      <t xml:space="preserve"> Estadística y Quimiometría para Química Analítica, Cuarta Edición; Miller pág 48.                                                                           4) </t>
    </r>
    <r>
      <rPr>
        <b/>
        <sz val="11"/>
        <color theme="1"/>
        <rFont val="Arial"/>
        <family val="2"/>
      </rPr>
      <t>Anova 3:</t>
    </r>
    <r>
      <rPr>
        <sz val="11"/>
        <color theme="1"/>
        <rFont val="Arial"/>
        <family val="2"/>
      </rPr>
      <t xml:space="preserve"> Estadística y Quimiometría para Química Analítica, Cuarta Edición; Miller pág 50.                                                                           5) </t>
    </r>
    <r>
      <rPr>
        <b/>
        <sz val="11"/>
        <color theme="1"/>
        <rFont val="Arial"/>
        <family val="2"/>
      </rPr>
      <t>LDI:</t>
    </r>
    <r>
      <rPr>
        <sz val="11"/>
        <color theme="1"/>
        <rFont val="Arial"/>
        <family val="2"/>
      </rPr>
      <t xml:space="preserve"> La Adecuación al Uso de los Métodos Analíticos Una Guía de Laboratorio para Validación de Métodos y Temas Relacionados, Segunda Edición Inglesa - Primera Edición Española; Eurachem pág 22.</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</si>
</sst>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00"/>
    <numFmt numFmtId="165" formatCode="0.0000"/>
    <numFmt numFmtId="166" formatCode="0.00000"/>
  </numFmts>
  <fonts count="20" x14ac:knownFonts="1">
    <font>
      <sz val="11"/>
      <color theme="1"/>
      <name val="Calibri"/>
      <family val="2"/>
      <scheme val="minor"/>
    </font>
    <font>
      <sz val="8"/>
      <name val="Calibri"/>
      <family val="2"/>
      <scheme val="minor"/>
    </font>
    <font>
      <b/>
      <sz val="11"/>
      <color theme="1"/>
      <name val="Arial"/>
      <family val="2"/>
    </font>
    <font>
      <sz val="10"/>
      <color theme="1"/>
      <name val="Arial"/>
      <family val="2"/>
    </font>
    <font>
      <sz val="11"/>
      <color theme="1"/>
      <name val="Arial"/>
      <family val="2"/>
    </font>
    <font>
      <b/>
      <sz val="10"/>
      <color theme="1"/>
      <name val="Arial"/>
      <family val="2"/>
    </font>
    <font>
      <sz val="10"/>
      <color rgb="FFFF0000"/>
      <name val="Arial"/>
      <family val="2"/>
    </font>
    <font>
      <b/>
      <sz val="13"/>
      <color theme="1"/>
      <name val="Arial"/>
      <family val="2"/>
    </font>
    <font>
      <b/>
      <sz val="12"/>
      <color theme="1"/>
      <name val="Arial"/>
      <family val="2"/>
    </font>
    <font>
      <b/>
      <u/>
      <sz val="11"/>
      <color theme="1"/>
      <name val="Arial"/>
      <family val="2"/>
    </font>
    <font>
      <b/>
      <i/>
      <sz val="10"/>
      <color rgb="FF000000"/>
      <name val="Arial"/>
      <family val="2"/>
    </font>
    <font>
      <sz val="10"/>
      <color rgb="FF000000"/>
      <name val="Arial"/>
      <family val="2"/>
    </font>
    <font>
      <sz val="12"/>
      <color theme="1"/>
      <name val="Arial"/>
      <family val="2"/>
    </font>
    <font>
      <b/>
      <sz val="10"/>
      <color rgb="FF000000"/>
      <name val="Arial"/>
      <family val="2"/>
    </font>
    <font>
      <sz val="10"/>
      <name val="Arial"/>
      <family val="2"/>
    </font>
    <font>
      <sz val="11"/>
      <color theme="4" tint="-0.249977111117893"/>
      <name val="Arial"/>
      <family val="2"/>
    </font>
    <font>
      <sz val="11"/>
      <color theme="5" tint="-0.249977111117893"/>
      <name val="Arial"/>
      <family val="2"/>
    </font>
    <font>
      <sz val="9"/>
      <color theme="1"/>
      <name val="Arial"/>
      <family val="2"/>
    </font>
    <font>
      <sz val="8"/>
      <color theme="1"/>
      <name val="Arial"/>
      <family val="2"/>
    </font>
    <font>
      <sz val="8"/>
      <color rgb="FF000000"/>
      <name val="Arial"/>
      <family val="2"/>
    </font>
  </fonts>
  <fills count="11">
    <fill>
      <patternFill patternType="none"/>
    </fill>
    <fill>
      <patternFill patternType="gray125"/>
    </fill>
    <fill>
      <patternFill patternType="solid">
        <fgColor theme="4" tint="0.59999389629810485"/>
        <bgColor indexed="64"/>
      </patternFill>
    </fill>
    <fill>
      <patternFill patternType="solid">
        <fgColor theme="5" tint="0.59999389629810485"/>
        <bgColor indexed="64"/>
      </patternFill>
    </fill>
    <fill>
      <patternFill patternType="solid">
        <fgColor theme="9" tint="0.59999389629810485"/>
        <bgColor indexed="64"/>
      </patternFill>
    </fill>
    <fill>
      <patternFill patternType="solid">
        <fgColor rgb="FFFFFF00"/>
        <bgColor indexed="64"/>
      </patternFill>
    </fill>
    <fill>
      <patternFill patternType="solid">
        <fgColor theme="3" tint="0.59999389629810485"/>
        <bgColor indexed="64"/>
      </patternFill>
    </fill>
    <fill>
      <patternFill patternType="solid">
        <fgColor theme="5" tint="0.39997558519241921"/>
        <bgColor indexed="64"/>
      </patternFill>
    </fill>
    <fill>
      <patternFill patternType="solid">
        <fgColor theme="4" tint="0.39997558519241921"/>
        <bgColor indexed="64"/>
      </patternFill>
    </fill>
    <fill>
      <patternFill patternType="solid">
        <fgColor theme="8" tint="0.59999389629810485"/>
        <bgColor indexed="64"/>
      </patternFill>
    </fill>
    <fill>
      <patternFill patternType="solid">
        <fgColor theme="4" tint="0.79998168889431442"/>
        <bgColor indexed="64"/>
      </patternFill>
    </fill>
  </fills>
  <borders count="75">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rgb="FF000000"/>
      </left>
      <right style="thin">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rgb="FF000000"/>
      </left>
      <right style="thin">
        <color indexed="64"/>
      </right>
      <top/>
      <bottom style="medium">
        <color indexed="64"/>
      </bottom>
      <diagonal/>
    </border>
    <border>
      <left style="medium">
        <color rgb="FF000000"/>
      </left>
      <right style="medium">
        <color indexed="64"/>
      </right>
      <top/>
      <bottom style="medium">
        <color indexed="64"/>
      </bottom>
      <diagonal/>
    </border>
    <border>
      <left/>
      <right style="medium">
        <color rgb="FF000000"/>
      </right>
      <top style="medium">
        <color rgb="FF000000"/>
      </top>
      <bottom style="medium">
        <color indexed="64"/>
      </bottom>
      <diagonal/>
    </border>
    <border>
      <left style="medium">
        <color indexed="64"/>
      </left>
      <right style="medium">
        <color indexed="64"/>
      </right>
      <top style="medium">
        <color indexed="64"/>
      </top>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bottom style="thin">
        <color indexed="64"/>
      </bottom>
      <diagonal/>
    </border>
    <border>
      <left style="thin">
        <color indexed="64"/>
      </left>
      <right style="thin">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top/>
      <bottom/>
      <diagonal/>
    </border>
    <border>
      <left style="medium">
        <color indexed="64"/>
      </left>
      <right/>
      <top style="medium">
        <color indexed="64"/>
      </top>
      <bottom/>
      <diagonal/>
    </border>
    <border>
      <left/>
      <right style="medium">
        <color indexed="64"/>
      </right>
      <top style="medium">
        <color indexed="64"/>
      </top>
      <bottom/>
      <diagonal/>
    </border>
    <border>
      <left/>
      <right style="medium">
        <color indexed="64"/>
      </right>
      <top/>
      <bottom style="medium">
        <color indexed="64"/>
      </bottom>
      <diagonal/>
    </border>
    <border>
      <left/>
      <right/>
      <top style="medium">
        <color indexed="64"/>
      </top>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rgb="FF000000"/>
      </left>
      <right/>
      <top/>
      <bottom style="medium">
        <color indexed="64"/>
      </bottom>
      <diagonal/>
    </border>
    <border>
      <left style="medium">
        <color rgb="FF000000"/>
      </left>
      <right style="medium">
        <color indexed="64"/>
      </right>
      <top style="medium">
        <color indexed="64"/>
      </top>
      <bottom style="medium">
        <color indexed="64"/>
      </bottom>
      <diagonal/>
    </border>
    <border>
      <left style="medium">
        <color indexed="64"/>
      </left>
      <right style="medium">
        <color indexed="64"/>
      </right>
      <top/>
      <bottom/>
      <diagonal/>
    </border>
    <border>
      <left style="medium">
        <color indexed="64"/>
      </left>
      <right style="medium">
        <color rgb="FF000000"/>
      </right>
      <top style="medium">
        <color indexed="64"/>
      </top>
      <bottom style="medium">
        <color indexed="64"/>
      </bottom>
      <diagonal/>
    </border>
    <border>
      <left style="thin">
        <color indexed="64"/>
      </left>
      <right style="medium">
        <color rgb="FF000000"/>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medium">
        <color rgb="FF000000"/>
      </right>
      <top style="medium">
        <color indexed="64"/>
      </top>
      <bottom/>
      <diagonal/>
    </border>
    <border>
      <left style="medium">
        <color rgb="FF000000"/>
      </left>
      <right style="medium">
        <color indexed="64"/>
      </right>
      <top style="medium">
        <color indexed="64"/>
      </top>
      <bottom/>
      <diagonal/>
    </border>
    <border>
      <left style="medium">
        <color indexed="64"/>
      </left>
      <right style="medium">
        <color rgb="FF000000"/>
      </right>
      <top/>
      <bottom/>
      <diagonal/>
    </border>
    <border>
      <left style="medium">
        <color rgb="FF000000"/>
      </left>
      <right style="medium">
        <color indexed="64"/>
      </right>
      <top/>
      <bottom/>
      <diagonal/>
    </border>
    <border>
      <left style="medium">
        <color indexed="64"/>
      </left>
      <right style="medium">
        <color rgb="FF000000"/>
      </right>
      <top/>
      <bottom style="medium">
        <color indexed="64"/>
      </bottom>
      <diagonal/>
    </border>
    <border>
      <left style="medium">
        <color rgb="FF000000"/>
      </left>
      <right style="thin">
        <color indexed="64"/>
      </right>
      <top style="medium">
        <color indexed="64"/>
      </top>
      <bottom/>
      <diagonal/>
    </border>
    <border>
      <left/>
      <right/>
      <top/>
      <bottom style="medium">
        <color indexed="64"/>
      </bottom>
      <diagonal/>
    </border>
    <border>
      <left/>
      <right style="medium">
        <color indexed="64"/>
      </right>
      <top/>
      <bottom/>
      <diagonal/>
    </border>
    <border>
      <left style="medium">
        <color rgb="FF000000"/>
      </left>
      <right/>
      <top style="medium">
        <color indexed="64"/>
      </top>
      <bottom/>
      <diagonal/>
    </border>
    <border>
      <left style="medium">
        <color rgb="FF000000"/>
      </left>
      <right/>
      <top/>
      <bottom/>
      <diagonal/>
    </border>
    <border>
      <left style="medium">
        <color rgb="FF000000"/>
      </left>
      <right style="thin">
        <color indexed="64"/>
      </right>
      <top style="medium">
        <color indexed="64"/>
      </top>
      <bottom style="medium">
        <color indexed="64"/>
      </bottom>
      <diagonal/>
    </border>
    <border>
      <left style="medium">
        <color rgb="FF000000"/>
      </left>
      <right/>
      <top style="medium">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diagonal/>
    </border>
    <border>
      <left/>
      <right style="thin">
        <color indexed="64"/>
      </right>
      <top style="thin">
        <color indexed="64"/>
      </top>
      <bottom style="medium">
        <color indexed="64"/>
      </bottom>
      <diagonal/>
    </border>
    <border>
      <left style="medium">
        <color indexed="64"/>
      </left>
      <right style="thin">
        <color indexed="64"/>
      </right>
      <top style="medium">
        <color indexed="64"/>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bottom style="thin">
        <color indexed="64"/>
      </bottom>
      <diagonal/>
    </border>
    <border>
      <left style="medium">
        <color indexed="64"/>
      </left>
      <right style="medium">
        <color indexed="64"/>
      </right>
      <top style="thin">
        <color indexed="64"/>
      </top>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right style="medium">
        <color indexed="64"/>
      </right>
      <top style="medium">
        <color indexed="64"/>
      </top>
      <bottom style="thin">
        <color indexed="64"/>
      </bottom>
      <diagonal/>
    </border>
  </borders>
  <cellStyleXfs count="1">
    <xf numFmtId="0" fontId="0" fillId="0" borderId="0"/>
  </cellStyleXfs>
  <cellXfs count="501">
    <xf numFmtId="0" fontId="0" fillId="0" borderId="0" xfId="0"/>
    <xf numFmtId="49" fontId="2" fillId="0" borderId="0" xfId="0" applyNumberFormat="1" applyFont="1" applyAlignment="1">
      <alignment horizontal="left" vertical="center"/>
    </xf>
    <xf numFmtId="0" fontId="4" fillId="0" borderId="0" xfId="0" applyFont="1"/>
    <xf numFmtId="0" fontId="2" fillId="0" borderId="0" xfId="0" applyFont="1" applyAlignment="1">
      <alignment vertical="center"/>
    </xf>
    <xf numFmtId="0" fontId="2" fillId="0" borderId="0" xfId="0" applyFont="1"/>
    <xf numFmtId="0" fontId="3" fillId="0" borderId="0" xfId="0" applyFont="1" applyProtection="1">
      <protection locked="0"/>
    </xf>
    <xf numFmtId="0" fontId="5" fillId="0" borderId="12" xfId="0" applyFont="1" applyBorder="1" applyAlignment="1" applyProtection="1">
      <alignment horizontal="center" vertical="center" wrapText="1"/>
    </xf>
    <xf numFmtId="0" fontId="5" fillId="0" borderId="72"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5" fillId="0" borderId="74" xfId="0" applyFont="1" applyBorder="1" applyAlignment="1" applyProtection="1">
      <alignment horizontal="center" vertical="center" wrapText="1"/>
      <protection locked="0"/>
    </xf>
    <xf numFmtId="0" fontId="3" fillId="0" borderId="0" xfId="0" applyFont="1" applyAlignment="1" applyProtection="1">
      <alignment horizontal="center" vertical="center"/>
      <protection locked="0"/>
    </xf>
    <xf numFmtId="0" fontId="5" fillId="0" borderId="21" xfId="0" applyFont="1" applyBorder="1" applyAlignment="1" applyProtection="1">
      <alignment horizontal="center" wrapText="1"/>
    </xf>
    <xf numFmtId="0" fontId="5" fillId="0" borderId="54" xfId="0" applyFont="1" applyBorder="1" applyAlignment="1" applyProtection="1">
      <alignment horizontal="center" vertical="center" wrapText="1"/>
      <protection locked="0"/>
    </xf>
    <xf numFmtId="0" fontId="5" fillId="0" borderId="67" xfId="0" applyFont="1" applyBorder="1" applyAlignment="1" applyProtection="1">
      <alignment horizontal="center" wrapText="1"/>
    </xf>
    <xf numFmtId="0" fontId="5" fillId="0" borderId="23" xfId="0" applyFont="1" applyBorder="1" applyAlignment="1" applyProtection="1">
      <alignment horizontal="center" vertical="center" wrapText="1"/>
      <protection locked="0"/>
    </xf>
    <xf numFmtId="0" fontId="5" fillId="0" borderId="53" xfId="0" applyFont="1" applyBorder="1" applyAlignment="1" applyProtection="1">
      <alignment horizontal="center" vertical="center" wrapText="1"/>
      <protection locked="0"/>
    </xf>
    <xf numFmtId="0" fontId="5" fillId="3" borderId="10" xfId="0" applyFont="1" applyFill="1" applyBorder="1" applyAlignment="1" applyProtection="1">
      <alignment horizontal="center" vertical="center"/>
    </xf>
    <xf numFmtId="14" fontId="5" fillId="3" borderId="25" xfId="0" applyNumberFormat="1" applyFont="1" applyFill="1" applyBorder="1" applyAlignment="1" applyProtection="1">
      <alignment horizontal="center" vertical="center"/>
    </xf>
    <xf numFmtId="0" fontId="5" fillId="3" borderId="25" xfId="0" applyFont="1" applyFill="1" applyBorder="1" applyAlignment="1" applyProtection="1">
      <alignment horizontal="center" vertical="center"/>
    </xf>
    <xf numFmtId="0" fontId="5" fillId="3" borderId="11" xfId="0" applyFont="1" applyFill="1" applyBorder="1" applyAlignment="1" applyProtection="1">
      <alignment horizontal="center" vertical="center"/>
    </xf>
    <xf numFmtId="0" fontId="3" fillId="0" borderId="12" xfId="0" applyFont="1" applyBorder="1" applyAlignment="1" applyProtection="1">
      <alignment horizontal="center" vertical="center"/>
      <protection locked="0"/>
    </xf>
    <xf numFmtId="0" fontId="3" fillId="0" borderId="13" xfId="0" applyFont="1" applyBorder="1" applyAlignment="1" applyProtection="1">
      <alignment horizontal="center" vertical="center"/>
      <protection locked="0"/>
    </xf>
    <xf numFmtId="2" fontId="3" fillId="0" borderId="13" xfId="0" applyNumberFormat="1" applyFont="1" applyBorder="1" applyAlignment="1" applyProtection="1">
      <alignment horizontal="center" vertical="center"/>
      <protection locked="0"/>
    </xf>
    <xf numFmtId="0" fontId="3" fillId="0" borderId="13" xfId="0" applyFont="1" applyBorder="1" applyAlignment="1" applyProtection="1">
      <alignment horizontal="center" vertical="center"/>
    </xf>
    <xf numFmtId="0" fontId="3" fillId="0" borderId="20" xfId="0" applyFont="1" applyBorder="1" applyAlignment="1" applyProtection="1">
      <alignment horizontal="center" vertical="center"/>
    </xf>
    <xf numFmtId="0" fontId="3" fillId="0" borderId="22" xfId="0" applyFont="1" applyBorder="1" applyAlignment="1" applyProtection="1">
      <alignment horizontal="center" vertical="center"/>
      <protection locked="0"/>
    </xf>
    <xf numFmtId="0" fontId="3" fillId="0" borderId="1" xfId="0" applyFont="1" applyBorder="1" applyAlignment="1" applyProtection="1">
      <alignment horizontal="center" vertical="center"/>
      <protection locked="0"/>
    </xf>
    <xf numFmtId="2" fontId="3" fillId="0" borderId="1" xfId="0" applyNumberFormat="1" applyFont="1" applyBorder="1" applyAlignment="1" applyProtection="1">
      <alignment horizontal="center" vertical="center"/>
      <protection locked="0"/>
    </xf>
    <xf numFmtId="0" fontId="3" fillId="0" borderId="8" xfId="0" applyFont="1" applyBorder="1" applyAlignment="1" applyProtection="1">
      <alignment horizontal="center" vertical="center"/>
    </xf>
    <xf numFmtId="0" fontId="3" fillId="0" borderId="24" xfId="0" applyFont="1" applyBorder="1" applyAlignment="1" applyProtection="1">
      <alignment horizontal="center" vertical="center"/>
    </xf>
    <xf numFmtId="0" fontId="3" fillId="0" borderId="22" xfId="0" applyFont="1" applyBorder="1" applyProtection="1">
      <protection locked="0"/>
    </xf>
    <xf numFmtId="0" fontId="3" fillId="0" borderId="1" xfId="0" applyFont="1" applyBorder="1" applyProtection="1">
      <protection locked="0"/>
    </xf>
    <xf numFmtId="0" fontId="3" fillId="0" borderId="14" xfId="0" applyFont="1" applyBorder="1" applyProtection="1">
      <protection locked="0"/>
    </xf>
    <xf numFmtId="0" fontId="3" fillId="0" borderId="23" xfId="0" applyFont="1" applyBorder="1" applyProtection="1">
      <protection locked="0"/>
    </xf>
    <xf numFmtId="0" fontId="3" fillId="0" borderId="32" xfId="0" applyFont="1" applyBorder="1" applyAlignment="1" applyProtection="1">
      <alignment horizontal="center" vertical="center"/>
    </xf>
    <xf numFmtId="0" fontId="3" fillId="0" borderId="33" xfId="0" applyFont="1" applyBorder="1" applyAlignment="1" applyProtection="1">
      <alignment horizontal="center" vertical="center"/>
    </xf>
    <xf numFmtId="0" fontId="5" fillId="5" borderId="28" xfId="0" applyFont="1" applyFill="1" applyBorder="1" applyAlignment="1" applyProtection="1">
      <alignment horizontal="left" wrapText="1"/>
    </xf>
    <xf numFmtId="0" fontId="5" fillId="5" borderId="31" xfId="0" applyFont="1" applyFill="1" applyBorder="1" applyAlignment="1" applyProtection="1">
      <alignment horizontal="left" wrapText="1"/>
    </xf>
    <xf numFmtId="0" fontId="5" fillId="5" borderId="29" xfId="0" applyFont="1" applyFill="1" applyBorder="1" applyAlignment="1" applyProtection="1">
      <alignment horizontal="left" wrapText="1"/>
    </xf>
    <xf numFmtId="0" fontId="5" fillId="8" borderId="28" xfId="0" applyFont="1" applyFill="1" applyBorder="1" applyAlignment="1" applyProtection="1">
      <alignment horizontal="left"/>
    </xf>
    <xf numFmtId="0" fontId="5" fillId="8" borderId="31" xfId="0" applyFont="1" applyFill="1" applyBorder="1" applyAlignment="1" applyProtection="1">
      <alignment horizontal="left"/>
    </xf>
    <xf numFmtId="0" fontId="5" fillId="8" borderId="29" xfId="0" applyFont="1" applyFill="1" applyBorder="1" applyAlignment="1" applyProtection="1">
      <alignment horizontal="left"/>
    </xf>
    <xf numFmtId="0" fontId="3" fillId="0" borderId="0" xfId="0" applyFont="1" applyProtection="1"/>
    <xf numFmtId="0" fontId="5" fillId="0" borderId="4" xfId="0" applyFont="1" applyBorder="1" applyAlignment="1" applyProtection="1">
      <alignment horizontal="left"/>
    </xf>
    <xf numFmtId="0" fontId="5" fillId="0" borderId="5" xfId="0" applyFont="1" applyBorder="1" applyAlignment="1" applyProtection="1">
      <alignment horizontal="left"/>
    </xf>
    <xf numFmtId="0" fontId="5" fillId="0" borderId="6" xfId="0" applyFont="1" applyBorder="1" applyAlignment="1" applyProtection="1">
      <alignment horizontal="left"/>
    </xf>
    <xf numFmtId="0" fontId="6" fillId="0" borderId="4" xfId="0" applyFont="1" applyBorder="1" applyAlignment="1" applyProtection="1">
      <alignment horizontal="center" vertical="center"/>
    </xf>
    <xf numFmtId="0" fontId="6" fillId="0" borderId="5" xfId="0" applyFont="1" applyBorder="1" applyAlignment="1" applyProtection="1">
      <alignment horizontal="center" vertical="center"/>
    </xf>
    <xf numFmtId="0" fontId="6" fillId="0" borderId="6" xfId="0" applyFont="1" applyBorder="1" applyAlignment="1" applyProtection="1">
      <alignment horizontal="center" vertical="center"/>
    </xf>
    <xf numFmtId="0" fontId="5" fillId="0" borderId="4" xfId="0" applyFont="1" applyBorder="1" applyAlignment="1" applyProtection="1">
      <alignment horizontal="center"/>
    </xf>
    <xf numFmtId="0" fontId="5" fillId="0" borderId="5" xfId="0" applyFont="1" applyBorder="1" applyAlignment="1" applyProtection="1">
      <alignment horizontal="center"/>
    </xf>
    <xf numFmtId="0" fontId="5" fillId="0" borderId="6" xfId="0" applyFont="1" applyBorder="1" applyAlignment="1" applyProtection="1">
      <alignment horizontal="center"/>
    </xf>
    <xf numFmtId="0" fontId="5" fillId="5" borderId="12" xfId="0" applyFont="1" applyFill="1" applyBorder="1" applyAlignment="1" applyProtection="1">
      <alignment horizontal="center" vertical="center" wrapText="1"/>
    </xf>
    <xf numFmtId="0" fontId="5" fillId="5" borderId="13" xfId="0" applyFont="1" applyFill="1" applyBorder="1" applyAlignment="1" applyProtection="1">
      <alignment horizontal="center" vertical="center" wrapText="1"/>
    </xf>
    <xf numFmtId="0" fontId="5" fillId="5" borderId="20" xfId="0" applyFont="1" applyFill="1" applyBorder="1" applyAlignment="1" applyProtection="1">
      <alignment horizontal="center" vertical="center" wrapText="1"/>
    </xf>
    <xf numFmtId="0" fontId="5" fillId="5" borderId="22" xfId="0" applyFont="1" applyFill="1" applyBorder="1" applyAlignment="1" applyProtection="1">
      <alignment horizontal="center" vertical="center" wrapText="1"/>
    </xf>
    <xf numFmtId="0" fontId="5" fillId="5" borderId="1" xfId="0" applyFont="1" applyFill="1" applyBorder="1" applyAlignment="1" applyProtection="1">
      <alignment horizontal="center" vertical="center" wrapText="1"/>
    </xf>
    <xf numFmtId="0" fontId="5" fillId="5" borderId="52" xfId="0" applyFont="1" applyFill="1" applyBorder="1" applyAlignment="1" applyProtection="1">
      <alignment horizontal="center" vertical="center" wrapText="1"/>
    </xf>
    <xf numFmtId="0" fontId="5" fillId="5" borderId="14" xfId="0" applyFont="1" applyFill="1" applyBorder="1" applyAlignment="1" applyProtection="1">
      <alignment horizontal="center" vertical="center" wrapText="1"/>
    </xf>
    <xf numFmtId="0" fontId="5" fillId="5" borderId="23" xfId="0" applyFont="1" applyFill="1" applyBorder="1" applyAlignment="1" applyProtection="1">
      <alignment horizontal="center" vertical="center" wrapText="1"/>
    </xf>
    <xf numFmtId="0" fontId="5" fillId="5" borderId="53" xfId="0" applyFont="1" applyFill="1" applyBorder="1" applyAlignment="1" applyProtection="1">
      <alignment horizontal="center" vertical="center" wrapText="1"/>
    </xf>
    <xf numFmtId="0" fontId="2" fillId="0" borderId="0" xfId="0" applyFont="1" applyAlignment="1">
      <alignment horizontal="left" vertical="center"/>
    </xf>
    <xf numFmtId="0" fontId="4" fillId="0" borderId="0" xfId="0" applyFont="1" applyAlignment="1">
      <alignment horizontal="center" vertical="center" wrapText="1"/>
    </xf>
    <xf numFmtId="0" fontId="7" fillId="2" borderId="4"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7" fillId="2" borderId="6" xfId="0" applyFont="1" applyFill="1" applyBorder="1" applyAlignment="1">
      <alignment horizontal="center" vertical="center" wrapText="1"/>
    </xf>
    <xf numFmtId="0" fontId="7" fillId="0" borderId="0" xfId="0" applyFont="1" applyAlignment="1">
      <alignment horizontal="center" vertical="center" wrapText="1"/>
    </xf>
    <xf numFmtId="0" fontId="2" fillId="3" borderId="4" xfId="0" applyFont="1" applyFill="1" applyBorder="1" applyAlignment="1">
      <alignment horizontal="right" vertical="center" wrapText="1"/>
    </xf>
    <xf numFmtId="0" fontId="2" fillId="3" borderId="5" xfId="0" applyFont="1" applyFill="1" applyBorder="1" applyAlignment="1">
      <alignment horizontal="right" vertical="center" wrapText="1"/>
    </xf>
    <xf numFmtId="0" fontId="2" fillId="3" borderId="6" xfId="0" applyFont="1" applyFill="1" applyBorder="1" applyAlignment="1">
      <alignment horizontal="right" vertical="center" wrapText="1"/>
    </xf>
    <xf numFmtId="0" fontId="4" fillId="0" borderId="28" xfId="0" applyFont="1" applyBorder="1" applyAlignment="1" applyProtection="1">
      <alignment horizontal="left" vertical="center" wrapText="1"/>
      <protection locked="0"/>
    </xf>
    <xf numFmtId="0" fontId="4" fillId="0" borderId="31" xfId="0" applyFont="1" applyBorder="1" applyAlignment="1" applyProtection="1">
      <alignment horizontal="left" vertical="center" wrapText="1"/>
      <protection locked="0"/>
    </xf>
    <xf numFmtId="0" fontId="4" fillId="0" borderId="29" xfId="0" applyFont="1" applyBorder="1" applyAlignment="1" applyProtection="1">
      <alignment horizontal="left" vertical="center" wrapText="1"/>
      <protection locked="0"/>
    </xf>
    <xf numFmtId="0" fontId="2" fillId="0" borderId="0" xfId="0" applyFont="1" applyAlignment="1">
      <alignment horizontal="center" vertical="center" wrapText="1"/>
    </xf>
    <xf numFmtId="0" fontId="4" fillId="0" borderId="27" xfId="0" applyFont="1" applyBorder="1" applyAlignment="1" applyProtection="1">
      <alignment horizontal="left" vertical="center" wrapText="1"/>
      <protection locked="0"/>
    </xf>
    <xf numFmtId="0" fontId="4" fillId="0" borderId="0" xfId="0" applyFont="1" applyAlignment="1" applyProtection="1">
      <alignment horizontal="left" vertical="center" wrapText="1"/>
      <protection locked="0"/>
    </xf>
    <xf numFmtId="0" fontId="4" fillId="0" borderId="47" xfId="0" applyFont="1" applyBorder="1" applyAlignment="1" applyProtection="1">
      <alignment horizontal="left" vertical="center" wrapText="1"/>
      <protection locked="0"/>
    </xf>
    <xf numFmtId="0" fontId="4" fillId="0" borderId="7" xfId="0" applyFont="1" applyBorder="1" applyAlignment="1" applyProtection="1">
      <alignment horizontal="left" vertical="center" wrapText="1"/>
      <protection locked="0"/>
    </xf>
    <xf numFmtId="0" fontId="4" fillId="0" borderId="46" xfId="0" applyFont="1" applyBorder="1" applyAlignment="1" applyProtection="1">
      <alignment horizontal="left" vertical="center" wrapText="1"/>
      <protection locked="0"/>
    </xf>
    <xf numFmtId="0" fontId="4" fillId="0" borderId="30" xfId="0" applyFont="1" applyBorder="1" applyAlignment="1" applyProtection="1">
      <alignment horizontal="left" vertical="center" wrapText="1"/>
      <protection locked="0"/>
    </xf>
    <xf numFmtId="0" fontId="2" fillId="3" borderId="4" xfId="0" applyFont="1" applyFill="1" applyBorder="1" applyAlignment="1">
      <alignment horizontal="center" vertical="center" wrapText="1"/>
    </xf>
    <xf numFmtId="0" fontId="2" fillId="3" borderId="5" xfId="0" applyFont="1" applyFill="1" applyBorder="1" applyAlignment="1">
      <alignment horizontal="center" vertical="center" wrapText="1"/>
    </xf>
    <xf numFmtId="0" fontId="4" fillId="0" borderId="0" xfId="0" applyFont="1" applyProtection="1"/>
    <xf numFmtId="0" fontId="2" fillId="0" borderId="0" xfId="0" applyFont="1" applyAlignment="1" applyProtection="1">
      <alignment horizontal="left" vertical="center"/>
    </xf>
    <xf numFmtId="0" fontId="2" fillId="0" borderId="0" xfId="0" applyFont="1" applyProtection="1"/>
    <xf numFmtId="49" fontId="2" fillId="0" borderId="0" xfId="0" applyNumberFormat="1" applyFont="1" applyAlignment="1" applyProtection="1">
      <alignment horizontal="left" vertical="center"/>
    </xf>
    <xf numFmtId="0" fontId="2" fillId="7" borderId="4" xfId="0" applyFont="1" applyFill="1" applyBorder="1" applyAlignment="1" applyProtection="1">
      <alignment horizontal="center" vertical="center" wrapText="1"/>
    </xf>
    <xf numFmtId="0" fontId="2" fillId="7" borderId="5" xfId="0" applyFont="1" applyFill="1" applyBorder="1" applyAlignment="1" applyProtection="1">
      <alignment horizontal="center" vertical="center" wrapText="1"/>
    </xf>
    <xf numFmtId="0" fontId="2" fillId="7" borderId="6" xfId="0" applyFont="1" applyFill="1" applyBorder="1" applyAlignment="1" applyProtection="1">
      <alignment horizontal="center" vertical="center" wrapText="1"/>
    </xf>
    <xf numFmtId="0" fontId="4" fillId="0" borderId="0" xfId="0" applyFont="1" applyAlignment="1" applyProtection="1">
      <alignment horizontal="center" vertical="center" wrapText="1"/>
    </xf>
    <xf numFmtId="0" fontId="2" fillId="7" borderId="9" xfId="0" applyFont="1" applyFill="1" applyBorder="1" applyAlignment="1" applyProtection="1">
      <alignment horizontal="center" vertical="center" wrapText="1"/>
    </xf>
    <xf numFmtId="0" fontId="2" fillId="7" borderId="5" xfId="0" applyFont="1" applyFill="1" applyBorder="1" applyAlignment="1" applyProtection="1">
      <alignment horizontal="center" vertical="center" wrapText="1"/>
    </xf>
    <xf numFmtId="0" fontId="2" fillId="7" borderId="6" xfId="0" applyFont="1" applyFill="1" applyBorder="1" applyAlignment="1" applyProtection="1">
      <alignment horizontal="center" vertical="center" wrapText="1"/>
    </xf>
    <xf numFmtId="0" fontId="4" fillId="0" borderId="0" xfId="0" applyFont="1" applyAlignment="1" applyProtection="1">
      <alignment horizontal="center" vertical="center" wrapText="1"/>
      <protection locked="0"/>
    </xf>
    <xf numFmtId="0" fontId="2" fillId="0" borderId="18" xfId="0" applyFont="1" applyBorder="1" applyAlignment="1" applyProtection="1">
      <alignment horizontal="center" vertical="center" wrapText="1"/>
    </xf>
    <xf numFmtId="0" fontId="4" fillId="0" borderId="28" xfId="0" applyFont="1" applyBorder="1" applyAlignment="1" applyProtection="1">
      <alignment horizontal="center" vertical="center" wrapText="1"/>
      <protection locked="0"/>
    </xf>
    <xf numFmtId="0" fontId="4" fillId="0" borderId="29" xfId="0" applyFont="1" applyBorder="1" applyAlignment="1" applyProtection="1">
      <alignment horizontal="center" vertical="center" wrapText="1"/>
      <protection locked="0"/>
    </xf>
    <xf numFmtId="0" fontId="4" fillId="0" borderId="4" xfId="0" applyFont="1" applyBorder="1" applyAlignment="1" applyProtection="1">
      <alignment horizontal="center" vertical="center" wrapText="1"/>
      <protection locked="0"/>
    </xf>
    <xf numFmtId="0" fontId="4" fillId="0" borderId="5" xfId="0" applyFont="1" applyBorder="1" applyAlignment="1" applyProtection="1">
      <alignment horizontal="center" vertical="center" wrapText="1"/>
      <protection locked="0"/>
    </xf>
    <xf numFmtId="0" fontId="4" fillId="0" borderId="6" xfId="0" applyFont="1" applyBorder="1" applyAlignment="1" applyProtection="1">
      <alignment horizontal="center" vertical="center" wrapText="1"/>
      <protection locked="0"/>
    </xf>
    <xf numFmtId="0" fontId="2" fillId="0" borderId="36" xfId="0" applyFont="1" applyBorder="1" applyAlignment="1" applyProtection="1">
      <alignment horizontal="center" vertical="center" wrapText="1"/>
    </xf>
    <xf numFmtId="0" fontId="4" fillId="0" borderId="27" xfId="0" applyFont="1" applyBorder="1" applyAlignment="1" applyProtection="1">
      <alignment horizontal="center" vertical="center" wrapText="1"/>
      <protection locked="0"/>
    </xf>
    <xf numFmtId="0" fontId="4" fillId="0" borderId="47" xfId="0" applyFont="1" applyBorder="1" applyAlignment="1" applyProtection="1">
      <alignment horizontal="center" vertical="center" wrapText="1"/>
      <protection locked="0"/>
    </xf>
    <xf numFmtId="0" fontId="2" fillId="5" borderId="4" xfId="0" applyFont="1" applyFill="1" applyBorder="1" applyAlignment="1" applyProtection="1">
      <alignment horizontal="center" vertical="center" wrapText="1"/>
    </xf>
    <xf numFmtId="0" fontId="2" fillId="5" borderId="5" xfId="0" applyFont="1" applyFill="1" applyBorder="1" applyAlignment="1" applyProtection="1">
      <alignment horizontal="center" vertical="center" wrapText="1"/>
    </xf>
    <xf numFmtId="0" fontId="2" fillId="5" borderId="6" xfId="0" applyFont="1" applyFill="1" applyBorder="1" applyAlignment="1" applyProtection="1">
      <alignment horizontal="center" vertical="center" wrapText="1"/>
    </xf>
    <xf numFmtId="0" fontId="4" fillId="0" borderId="0" xfId="0" applyFont="1" applyBorder="1" applyAlignment="1" applyProtection="1">
      <alignment horizontal="left" vertical="center" wrapText="1"/>
      <protection locked="0"/>
    </xf>
    <xf numFmtId="165" fontId="4" fillId="0" borderId="0" xfId="0" applyNumberFormat="1" applyFont="1" applyAlignment="1" applyProtection="1">
      <alignment horizontal="center" vertical="center" wrapText="1"/>
    </xf>
    <xf numFmtId="0" fontId="2" fillId="0" borderId="26" xfId="0" applyFont="1" applyBorder="1" applyAlignment="1" applyProtection="1">
      <alignment horizontal="center" vertical="center" wrapText="1"/>
    </xf>
    <xf numFmtId="0" fontId="4" fillId="0" borderId="7" xfId="0" applyFont="1" applyBorder="1" applyAlignment="1" applyProtection="1">
      <alignment horizontal="center" vertical="center" wrapText="1"/>
      <protection locked="0"/>
    </xf>
    <xf numFmtId="0" fontId="4" fillId="0" borderId="30" xfId="0" applyFont="1" applyBorder="1" applyAlignment="1" applyProtection="1">
      <alignment horizontal="center" vertical="center" wrapText="1"/>
      <protection locked="0"/>
    </xf>
    <xf numFmtId="0" fontId="4" fillId="0" borderId="18" xfId="0" applyFont="1" applyBorder="1" applyAlignment="1" applyProtection="1">
      <alignment horizontal="center" vertical="center" wrapText="1"/>
    </xf>
    <xf numFmtId="0" fontId="4" fillId="0" borderId="36" xfId="0" applyFont="1" applyBorder="1" applyAlignment="1" applyProtection="1">
      <alignment horizontal="center" vertical="center" wrapText="1"/>
    </xf>
    <xf numFmtId="166" fontId="4" fillId="0" borderId="36" xfId="0" applyNumberFormat="1" applyFont="1" applyBorder="1" applyAlignment="1" applyProtection="1">
      <alignment horizontal="center" vertical="center" wrapText="1"/>
    </xf>
    <xf numFmtId="0" fontId="2" fillId="0" borderId="28" xfId="0" applyFont="1" applyBorder="1" applyAlignment="1" applyProtection="1">
      <alignment horizontal="center" vertical="center" wrapText="1"/>
    </xf>
    <xf numFmtId="0" fontId="2" fillId="0" borderId="31" xfId="0" applyFont="1" applyBorder="1" applyAlignment="1" applyProtection="1">
      <alignment horizontal="center" vertical="center" wrapText="1"/>
    </xf>
    <xf numFmtId="0" fontId="2" fillId="0" borderId="29" xfId="0" applyFont="1" applyBorder="1" applyAlignment="1" applyProtection="1">
      <alignment horizontal="center" vertical="center" wrapText="1"/>
    </xf>
    <xf numFmtId="2" fontId="4" fillId="0" borderId="28" xfId="0" applyNumberFormat="1" applyFont="1" applyBorder="1" applyAlignment="1" applyProtection="1">
      <alignment horizontal="center" vertical="center" wrapText="1"/>
    </xf>
    <xf numFmtId="2" fontId="4" fillId="0" borderId="29" xfId="0" applyNumberFormat="1" applyFont="1" applyBorder="1" applyAlignment="1" applyProtection="1">
      <alignment horizontal="center" vertical="center" wrapText="1"/>
    </xf>
    <xf numFmtId="0" fontId="2" fillId="0" borderId="27" xfId="0" applyFont="1" applyBorder="1" applyAlignment="1" applyProtection="1">
      <alignment horizontal="center" vertical="center" wrapText="1"/>
    </xf>
    <xf numFmtId="0" fontId="2" fillId="0" borderId="0" xfId="0" applyFont="1" applyBorder="1" applyAlignment="1" applyProtection="1">
      <alignment horizontal="center" vertical="center" wrapText="1"/>
    </xf>
    <xf numFmtId="0" fontId="2" fillId="0" borderId="47" xfId="0" applyFont="1" applyBorder="1" applyAlignment="1" applyProtection="1">
      <alignment horizontal="center" vertical="center" wrapText="1"/>
    </xf>
    <xf numFmtId="2" fontId="4" fillId="0" borderId="7" xfId="0" applyNumberFormat="1" applyFont="1" applyBorder="1" applyAlignment="1" applyProtection="1">
      <alignment horizontal="center" vertical="center" wrapText="1"/>
    </xf>
    <xf numFmtId="2" fontId="4" fillId="0" borderId="30" xfId="0" applyNumberFormat="1" applyFont="1" applyBorder="1" applyAlignment="1" applyProtection="1">
      <alignment horizontal="center" vertical="center" wrapText="1"/>
    </xf>
    <xf numFmtId="0" fontId="4" fillId="0" borderId="28" xfId="0" applyFont="1" applyBorder="1" applyAlignment="1" applyProtection="1">
      <alignment horizontal="center" vertical="center" wrapText="1"/>
    </xf>
    <xf numFmtId="0" fontId="4" fillId="0" borderId="29" xfId="0" applyFont="1" applyBorder="1" applyAlignment="1" applyProtection="1">
      <alignment horizontal="center" vertical="center" wrapText="1"/>
    </xf>
    <xf numFmtId="0" fontId="2" fillId="0" borderId="7" xfId="0" applyFont="1" applyBorder="1" applyAlignment="1" applyProtection="1">
      <alignment horizontal="center" vertical="center" wrapText="1"/>
    </xf>
    <xf numFmtId="0" fontId="2" fillId="0" borderId="46" xfId="0" applyFont="1" applyBorder="1" applyAlignment="1" applyProtection="1">
      <alignment horizontal="center" vertical="center" wrapText="1"/>
    </xf>
    <xf numFmtId="0" fontId="2" fillId="0" borderId="30" xfId="0" applyFont="1" applyBorder="1" applyAlignment="1" applyProtection="1">
      <alignment horizontal="center" vertical="center" wrapText="1"/>
    </xf>
    <xf numFmtId="0" fontId="2" fillId="5" borderId="9" xfId="0" applyFont="1" applyFill="1" applyBorder="1" applyAlignment="1" applyProtection="1">
      <alignment horizontal="center" vertical="center" wrapText="1"/>
    </xf>
    <xf numFmtId="0" fontId="8" fillId="0" borderId="4" xfId="0" applyFont="1" applyBorder="1" applyAlignment="1" applyProtection="1">
      <alignment horizontal="center" vertical="center" wrapText="1"/>
    </xf>
    <xf numFmtId="0" fontId="8" fillId="0" borderId="6" xfId="0" applyFont="1" applyBorder="1" applyAlignment="1" applyProtection="1">
      <alignment horizontal="center" vertical="center" wrapText="1"/>
    </xf>
    <xf numFmtId="0" fontId="5" fillId="7" borderId="4" xfId="0" applyFont="1" applyFill="1" applyBorder="1" applyAlignment="1" applyProtection="1">
      <alignment horizontal="center" vertical="center" wrapText="1"/>
    </xf>
    <xf numFmtId="0" fontId="5" fillId="7" borderId="5" xfId="0" applyFont="1" applyFill="1" applyBorder="1" applyAlignment="1" applyProtection="1">
      <alignment horizontal="center" vertical="center" wrapText="1"/>
    </xf>
    <xf numFmtId="0" fontId="5" fillId="7" borderId="6" xfId="0" applyFont="1" applyFill="1" applyBorder="1" applyAlignment="1" applyProtection="1">
      <alignment horizontal="center" vertical="center" wrapText="1"/>
    </xf>
    <xf numFmtId="166" fontId="4" fillId="0" borderId="0" xfId="0" applyNumberFormat="1" applyFont="1" applyAlignment="1" applyProtection="1">
      <alignment horizontal="center" vertical="center" wrapText="1"/>
    </xf>
    <xf numFmtId="164" fontId="4" fillId="0" borderId="36" xfId="0" applyNumberFormat="1" applyFont="1" applyBorder="1" applyAlignment="1" applyProtection="1">
      <alignment horizontal="center" vertical="center" wrapText="1"/>
    </xf>
    <xf numFmtId="165" fontId="4" fillId="0" borderId="26" xfId="0" applyNumberFormat="1" applyFont="1" applyBorder="1" applyAlignment="1" applyProtection="1">
      <alignment horizontal="center" vertical="center" wrapText="1"/>
    </xf>
    <xf numFmtId="166" fontId="4" fillId="0" borderId="27" xfId="0" applyNumberFormat="1" applyFont="1" applyBorder="1" applyAlignment="1" applyProtection="1">
      <alignment horizontal="center" vertical="center" wrapText="1"/>
    </xf>
    <xf numFmtId="166" fontId="4" fillId="0" borderId="47" xfId="0" applyNumberFormat="1" applyFont="1" applyBorder="1" applyAlignment="1" applyProtection="1">
      <alignment horizontal="center" vertical="center" wrapText="1"/>
    </xf>
    <xf numFmtId="1" fontId="4" fillId="0" borderId="28" xfId="0" applyNumberFormat="1" applyFont="1" applyBorder="1" applyAlignment="1" applyProtection="1">
      <alignment horizontal="center" vertical="center" wrapText="1"/>
    </xf>
    <xf numFmtId="1" fontId="4" fillId="0" borderId="29" xfId="0" applyNumberFormat="1" applyFont="1" applyBorder="1" applyAlignment="1" applyProtection="1">
      <alignment horizontal="center" vertical="center" wrapText="1"/>
    </xf>
    <xf numFmtId="0" fontId="2" fillId="0" borderId="0" xfId="0" applyFont="1" applyFill="1" applyBorder="1" applyAlignment="1" applyProtection="1">
      <alignment horizontal="center" vertical="center" wrapText="1"/>
    </xf>
    <xf numFmtId="0" fontId="2" fillId="7" borderId="18" xfId="0" applyFont="1" applyFill="1" applyBorder="1" applyAlignment="1" applyProtection="1">
      <alignment horizontal="center" vertical="center" wrapText="1"/>
    </xf>
    <xf numFmtId="0" fontId="9" fillId="5" borderId="4" xfId="0" applyFont="1" applyFill="1" applyBorder="1" applyAlignment="1" applyProtection="1">
      <alignment horizontal="center" vertical="center" wrapText="1"/>
    </xf>
    <xf numFmtId="0" fontId="2" fillId="0" borderId="0" xfId="0" applyFont="1" applyFill="1" applyBorder="1" applyAlignment="1" applyProtection="1">
      <alignment vertical="center" wrapText="1"/>
    </xf>
    <xf numFmtId="0" fontId="4" fillId="0" borderId="0" xfId="0" applyFont="1" applyFill="1" applyBorder="1" applyAlignment="1" applyProtection="1">
      <alignment horizontal="center" vertical="center" wrapText="1"/>
    </xf>
    <xf numFmtId="0" fontId="4" fillId="0" borderId="26" xfId="0" applyFont="1" applyBorder="1" applyAlignment="1" applyProtection="1">
      <alignment horizontal="center" vertical="center" wrapText="1"/>
    </xf>
    <xf numFmtId="0" fontId="4" fillId="0" borderId="0" xfId="0" applyFont="1" applyBorder="1" applyAlignment="1" applyProtection="1">
      <alignment horizontal="center" vertical="center" wrapText="1"/>
    </xf>
    <xf numFmtId="166" fontId="4" fillId="0" borderId="0" xfId="0" applyNumberFormat="1" applyFont="1" applyBorder="1" applyAlignment="1" applyProtection="1">
      <alignment horizontal="center" vertical="center" wrapText="1"/>
    </xf>
    <xf numFmtId="164" fontId="4" fillId="0" borderId="28" xfId="0" applyNumberFormat="1" applyFont="1" applyBorder="1" applyAlignment="1" applyProtection="1">
      <alignment horizontal="center" vertical="center" wrapText="1"/>
    </xf>
    <xf numFmtId="164" fontId="4" fillId="0" borderId="29" xfId="0" applyNumberFormat="1" applyFont="1" applyBorder="1" applyAlignment="1" applyProtection="1">
      <alignment horizontal="center" vertical="center" wrapText="1"/>
    </xf>
    <xf numFmtId="2" fontId="4" fillId="0" borderId="0" xfId="0" applyNumberFormat="1" applyFont="1" applyBorder="1" applyAlignment="1" applyProtection="1">
      <alignment horizontal="center" vertical="center" wrapText="1"/>
    </xf>
    <xf numFmtId="164" fontId="4" fillId="0" borderId="27" xfId="0" applyNumberFormat="1" applyFont="1" applyBorder="1" applyAlignment="1" applyProtection="1">
      <alignment horizontal="center" vertical="center" wrapText="1"/>
    </xf>
    <xf numFmtId="164" fontId="4" fillId="0" borderId="47" xfId="0" applyNumberFormat="1" applyFont="1" applyBorder="1" applyAlignment="1" applyProtection="1">
      <alignment horizontal="center" vertical="center" wrapText="1"/>
    </xf>
    <xf numFmtId="0" fontId="8" fillId="0" borderId="0" xfId="0" applyFont="1" applyBorder="1" applyAlignment="1" applyProtection="1">
      <alignment horizontal="center" vertical="center" wrapText="1"/>
    </xf>
    <xf numFmtId="0" fontId="2" fillId="0" borderId="0" xfId="0" applyFont="1" applyAlignment="1" applyProtection="1">
      <alignment vertical="center"/>
    </xf>
    <xf numFmtId="0" fontId="10" fillId="0" borderId="18" xfId="0" applyFont="1" applyBorder="1" applyAlignment="1" applyProtection="1">
      <alignment horizontal="center" vertical="center" wrapText="1"/>
    </xf>
    <xf numFmtId="0" fontId="5" fillId="0" borderId="9" xfId="0" applyFont="1" applyBorder="1" applyAlignment="1" applyProtection="1">
      <alignment horizontal="center"/>
    </xf>
    <xf numFmtId="0" fontId="11" fillId="0" borderId="4" xfId="0" applyFont="1" applyBorder="1" applyAlignment="1" applyProtection="1">
      <alignment horizontal="center" vertical="center" wrapText="1"/>
      <protection locked="0"/>
    </xf>
    <xf numFmtId="0" fontId="10" fillId="0" borderId="9" xfId="0" applyFont="1" applyBorder="1" applyAlignment="1" applyProtection="1">
      <alignment horizontal="center" vertical="center" wrapText="1"/>
      <protection locked="0"/>
    </xf>
    <xf numFmtId="0" fontId="12" fillId="0" borderId="0" xfId="0" applyFont="1" applyProtection="1"/>
    <xf numFmtId="0" fontId="5" fillId="3" borderId="9" xfId="0" applyFont="1" applyFill="1" applyBorder="1" applyAlignment="1" applyProtection="1">
      <alignment horizontal="center" vertical="center" wrapText="1"/>
    </xf>
    <xf numFmtId="0" fontId="13" fillId="3" borderId="7" xfId="0" applyFont="1" applyFill="1" applyBorder="1" applyAlignment="1" applyProtection="1">
      <alignment horizontal="center" vertical="center" wrapText="1"/>
    </xf>
    <xf numFmtId="0" fontId="13" fillId="3" borderId="9" xfId="0" applyFont="1" applyFill="1" applyBorder="1" applyAlignment="1" applyProtection="1">
      <alignment horizontal="center" vertical="center" wrapText="1"/>
    </xf>
    <xf numFmtId="0" fontId="10" fillId="3" borderId="30" xfId="0" applyFont="1" applyFill="1" applyBorder="1" applyAlignment="1" applyProtection="1">
      <alignment horizontal="center" vertical="center" wrapText="1"/>
    </xf>
    <xf numFmtId="0" fontId="3" fillId="0" borderId="0" xfId="0" applyFont="1" applyAlignment="1" applyProtection="1">
      <alignment horizontal="center" vertical="center" wrapText="1"/>
      <protection locked="0"/>
    </xf>
    <xf numFmtId="14" fontId="3" fillId="0" borderId="0" xfId="0" applyNumberFormat="1" applyFont="1" applyBorder="1" applyAlignment="1" applyProtection="1">
      <alignment horizontal="center" vertical="center" wrapText="1"/>
      <protection locked="0"/>
    </xf>
    <xf numFmtId="0" fontId="13" fillId="0" borderId="40" xfId="0" applyFont="1" applyBorder="1" applyAlignment="1" applyProtection="1">
      <alignment horizontal="center" vertical="center" wrapText="1"/>
    </xf>
    <xf numFmtId="2" fontId="14" fillId="0" borderId="41" xfId="0" applyNumberFormat="1" applyFont="1" applyBorder="1" applyAlignment="1" applyProtection="1">
      <alignment horizontal="center" vertical="center"/>
      <protection locked="0"/>
    </xf>
    <xf numFmtId="0" fontId="13" fillId="0" borderId="42" xfId="0" applyFont="1" applyBorder="1" applyAlignment="1" applyProtection="1">
      <alignment horizontal="center" vertical="center" wrapText="1"/>
    </xf>
    <xf numFmtId="2" fontId="14" fillId="0" borderId="43" xfId="0" applyNumberFormat="1" applyFont="1" applyBorder="1" applyAlignment="1" applyProtection="1">
      <alignment horizontal="center" vertical="center"/>
      <protection locked="0"/>
    </xf>
    <xf numFmtId="0" fontId="13" fillId="0" borderId="37" xfId="0" applyFont="1" applyBorder="1" applyAlignment="1" applyProtection="1">
      <alignment horizontal="center" vertical="center" wrapText="1"/>
    </xf>
    <xf numFmtId="164" fontId="13" fillId="5" borderId="35" xfId="0" applyNumberFormat="1" applyFont="1" applyFill="1" applyBorder="1" applyAlignment="1" applyProtection="1">
      <alignment horizontal="center" vertical="center" wrapText="1"/>
    </xf>
    <xf numFmtId="164" fontId="11" fillId="0" borderId="43" xfId="0" applyNumberFormat="1" applyFont="1" applyBorder="1" applyAlignment="1" applyProtection="1">
      <alignment horizontal="center" vertical="center" wrapText="1"/>
    </xf>
    <xf numFmtId="0" fontId="11" fillId="0" borderId="43" xfId="0" applyFont="1" applyBorder="1" applyAlignment="1" applyProtection="1">
      <alignment horizontal="center" vertical="center" wrapText="1"/>
    </xf>
    <xf numFmtId="0" fontId="13" fillId="0" borderId="44" xfId="0" applyFont="1" applyBorder="1" applyAlignment="1" applyProtection="1">
      <alignment horizontal="center" vertical="center" wrapText="1"/>
    </xf>
    <xf numFmtId="0" fontId="11" fillId="0" borderId="16" xfId="0" applyFont="1" applyBorder="1" applyAlignment="1" applyProtection="1">
      <alignment horizontal="center" vertical="center" wrapText="1"/>
    </xf>
    <xf numFmtId="0" fontId="3" fillId="0" borderId="0" xfId="0" applyFont="1"/>
    <xf numFmtId="0" fontId="10" fillId="0" borderId="9" xfId="0" applyFont="1" applyBorder="1" applyAlignment="1">
      <alignment horizontal="center" vertical="center" wrapText="1"/>
    </xf>
    <xf numFmtId="0" fontId="5" fillId="0" borderId="9" xfId="0" applyFont="1" applyBorder="1" applyAlignment="1">
      <alignment horizontal="center"/>
    </xf>
    <xf numFmtId="0" fontId="11" fillId="0" borderId="9" xfId="0" applyFont="1" applyBorder="1" applyAlignment="1" applyProtection="1">
      <alignment horizontal="center" vertical="center" wrapText="1"/>
      <protection locked="0"/>
    </xf>
    <xf numFmtId="0" fontId="12" fillId="0" borderId="0" xfId="0" applyFont="1"/>
    <xf numFmtId="0" fontId="5" fillId="5" borderId="62" xfId="0" applyFont="1" applyFill="1" applyBorder="1" applyAlignment="1">
      <alignment horizontal="center"/>
    </xf>
    <xf numFmtId="0" fontId="5" fillId="5" borderId="2" xfId="0" applyFont="1" applyFill="1" applyBorder="1" applyAlignment="1">
      <alignment horizontal="center"/>
    </xf>
    <xf numFmtId="0" fontId="5" fillId="0" borderId="0" xfId="0" applyFont="1"/>
    <xf numFmtId="0" fontId="5" fillId="3" borderId="9" xfId="0" applyFont="1" applyFill="1" applyBorder="1" applyAlignment="1">
      <alignment horizontal="center" vertical="center" wrapText="1"/>
    </xf>
    <xf numFmtId="0" fontId="13" fillId="3" borderId="7" xfId="0" applyFont="1" applyFill="1" applyBorder="1" applyAlignment="1">
      <alignment horizontal="center" vertical="center" wrapText="1"/>
    </xf>
    <xf numFmtId="0" fontId="13" fillId="3" borderId="9" xfId="0" applyFont="1" applyFill="1" applyBorder="1" applyAlignment="1">
      <alignment horizontal="center" vertical="center" wrapText="1"/>
    </xf>
    <xf numFmtId="0" fontId="10" fillId="3" borderId="30" xfId="0" applyFont="1" applyFill="1" applyBorder="1" applyAlignment="1">
      <alignment horizontal="center" vertical="center" wrapText="1"/>
    </xf>
    <xf numFmtId="0" fontId="5" fillId="0" borderId="1" xfId="0" applyFont="1" applyBorder="1" applyAlignment="1">
      <alignment horizontal="center" vertical="center"/>
    </xf>
    <xf numFmtId="0" fontId="5" fillId="0" borderId="1" xfId="0" applyFont="1" applyBorder="1"/>
    <xf numFmtId="14" fontId="3" fillId="0" borderId="0" xfId="0" applyNumberFormat="1" applyFont="1" applyAlignment="1" applyProtection="1">
      <alignment horizontal="center" vertical="center" wrapText="1"/>
      <protection locked="0"/>
    </xf>
    <xf numFmtId="0" fontId="13" fillId="0" borderId="40" xfId="0" applyFont="1" applyBorder="1" applyAlignment="1">
      <alignment horizontal="center" vertical="center" wrapText="1"/>
    </xf>
    <xf numFmtId="2" fontId="14" fillId="0" borderId="41" xfId="0" applyNumberFormat="1" applyFont="1" applyBorder="1" applyAlignment="1" applyProtection="1">
      <alignment horizontal="center" vertical="center" wrapText="1"/>
      <protection locked="0"/>
    </xf>
    <xf numFmtId="2" fontId="3" fillId="2" borderId="1" xfId="0" applyNumberFormat="1" applyFont="1" applyFill="1" applyBorder="1" applyAlignment="1">
      <alignment horizontal="center" vertical="center"/>
    </xf>
    <xf numFmtId="0" fontId="3" fillId="3" borderId="1" xfId="0" applyFont="1" applyFill="1" applyBorder="1" applyAlignment="1">
      <alignment horizontal="center" vertical="center"/>
    </xf>
    <xf numFmtId="0" fontId="3" fillId="4" borderId="1" xfId="0" applyFont="1" applyFill="1" applyBorder="1" applyAlignment="1">
      <alignment horizontal="center" vertical="center"/>
    </xf>
    <xf numFmtId="0" fontId="13" fillId="0" borderId="42" xfId="0" applyFont="1" applyBorder="1" applyAlignment="1">
      <alignment horizontal="center" vertical="center" wrapText="1"/>
    </xf>
    <xf numFmtId="2" fontId="14" fillId="0" borderId="43" xfId="0" applyNumberFormat="1" applyFont="1" applyBorder="1" applyAlignment="1" applyProtection="1">
      <alignment horizontal="center" vertical="center" wrapText="1"/>
      <protection locked="0"/>
    </xf>
    <xf numFmtId="0" fontId="15" fillId="0" borderId="0" xfId="0" applyFont="1" applyAlignment="1">
      <alignment horizontal="center" vertical="center" wrapText="1"/>
    </xf>
    <xf numFmtId="0" fontId="16" fillId="0" borderId="0" xfId="0" applyFont="1" applyAlignment="1">
      <alignment horizontal="center" vertical="center" wrapText="1"/>
    </xf>
    <xf numFmtId="2" fontId="4" fillId="0" borderId="0" xfId="0" applyNumberFormat="1" applyFont="1" applyAlignment="1">
      <alignment horizontal="center" vertical="center" wrapText="1"/>
    </xf>
    <xf numFmtId="0" fontId="13" fillId="0" borderId="44" xfId="0" applyFont="1" applyBorder="1" applyAlignment="1">
      <alignment horizontal="center" vertical="center" wrapText="1"/>
    </xf>
    <xf numFmtId="2" fontId="14" fillId="0" borderId="16" xfId="0" applyNumberFormat="1" applyFont="1" applyBorder="1" applyAlignment="1" applyProtection="1">
      <alignment horizontal="center" vertical="center" wrapText="1"/>
      <protection locked="0"/>
    </xf>
    <xf numFmtId="164" fontId="11" fillId="0" borderId="41" xfId="0" applyNumberFormat="1" applyFont="1" applyBorder="1" applyAlignment="1">
      <alignment horizontal="center" vertical="center" wrapText="1"/>
    </xf>
    <xf numFmtId="165" fontId="4" fillId="0" borderId="0" xfId="0" applyNumberFormat="1" applyFont="1" applyAlignment="1">
      <alignment horizontal="center" vertical="center" wrapText="1"/>
    </xf>
    <xf numFmtId="164" fontId="11" fillId="0" borderId="43" xfId="0" applyNumberFormat="1" applyFont="1" applyBorder="1" applyAlignment="1">
      <alignment horizontal="center" vertical="center" wrapText="1"/>
    </xf>
    <xf numFmtId="0" fontId="11" fillId="0" borderId="43" xfId="0" applyFont="1" applyBorder="1" applyAlignment="1">
      <alignment horizontal="center" vertical="center" wrapText="1"/>
    </xf>
    <xf numFmtId="0" fontId="5" fillId="5" borderId="4" xfId="0" applyFont="1" applyFill="1" applyBorder="1" applyAlignment="1">
      <alignment horizontal="left" wrapText="1"/>
    </xf>
    <xf numFmtId="0" fontId="5" fillId="5" borderId="5" xfId="0" applyFont="1" applyFill="1" applyBorder="1" applyAlignment="1">
      <alignment horizontal="left" wrapText="1"/>
    </xf>
    <xf numFmtId="0" fontId="5" fillId="5" borderId="6" xfId="0" applyFont="1" applyFill="1" applyBorder="1" applyAlignment="1">
      <alignment horizontal="left" wrapText="1"/>
    </xf>
    <xf numFmtId="164" fontId="13" fillId="2" borderId="28" xfId="0" applyNumberFormat="1" applyFont="1" applyFill="1" applyBorder="1" applyAlignment="1">
      <alignment horizontal="left" vertical="center" wrapText="1"/>
    </xf>
    <xf numFmtId="164" fontId="13" fillId="2" borderId="31" xfId="0" applyNumberFormat="1" applyFont="1" applyFill="1" applyBorder="1" applyAlignment="1">
      <alignment horizontal="left" vertical="center" wrapText="1"/>
    </xf>
    <xf numFmtId="164" fontId="13" fillId="2" borderId="29" xfId="0" applyNumberFormat="1" applyFont="1" applyFill="1" applyBorder="1" applyAlignment="1">
      <alignment horizontal="left" vertical="center" wrapText="1"/>
    </xf>
    <xf numFmtId="164" fontId="13" fillId="0" borderId="4" xfId="0" applyNumberFormat="1" applyFont="1" applyBorder="1" applyAlignment="1">
      <alignment horizontal="left" vertical="center" wrapText="1"/>
    </xf>
    <xf numFmtId="164" fontId="13" fillId="0" borderId="5" xfId="0" applyNumberFormat="1" applyFont="1" applyBorder="1" applyAlignment="1">
      <alignment horizontal="left" vertical="center" wrapText="1"/>
    </xf>
    <xf numFmtId="164" fontId="13" fillId="0" borderId="6" xfId="0" applyNumberFormat="1" applyFont="1" applyBorder="1" applyAlignment="1">
      <alignment horizontal="left" vertical="center" wrapText="1"/>
    </xf>
    <xf numFmtId="0" fontId="13" fillId="0" borderId="0" xfId="0" applyFont="1" applyAlignment="1">
      <alignment vertical="center" wrapText="1"/>
    </xf>
    <xf numFmtId="0" fontId="11" fillId="0" borderId="43" xfId="0" applyFont="1" applyBorder="1" applyAlignment="1" applyProtection="1">
      <alignment horizontal="center" vertical="center" wrapText="1"/>
      <protection locked="0"/>
    </xf>
    <xf numFmtId="2" fontId="11" fillId="0" borderId="43" xfId="0" applyNumberFormat="1" applyFont="1" applyBorder="1" applyAlignment="1">
      <alignment horizontal="center" vertical="center" wrapText="1"/>
    </xf>
    <xf numFmtId="0" fontId="5" fillId="0" borderId="0" xfId="0" applyFont="1" applyAlignment="1">
      <alignment vertical="center" wrapText="1"/>
    </xf>
    <xf numFmtId="0" fontId="3" fillId="0" borderId="0" xfId="0" applyFont="1" applyAlignment="1">
      <alignment vertical="center"/>
    </xf>
    <xf numFmtId="0" fontId="13" fillId="0" borderId="9" xfId="0" applyFont="1" applyBorder="1" applyAlignment="1">
      <alignment horizontal="center" vertical="center" wrapText="1"/>
    </xf>
    <xf numFmtId="0" fontId="13" fillId="5" borderId="9" xfId="0" applyFont="1" applyFill="1" applyBorder="1" applyAlignment="1">
      <alignment horizontal="center" vertical="center" wrapText="1"/>
    </xf>
    <xf numFmtId="165" fontId="11" fillId="0" borderId="43" xfId="0" applyNumberFormat="1" applyFont="1" applyBorder="1" applyAlignment="1">
      <alignment horizontal="center" vertical="center" wrapText="1"/>
    </xf>
    <xf numFmtId="0" fontId="5" fillId="0" borderId="0" xfId="0" applyFont="1" applyAlignment="1">
      <alignment horizontal="center" vertical="center" wrapText="1"/>
    </xf>
    <xf numFmtId="0" fontId="13" fillId="5" borderId="37" xfId="0" applyFont="1" applyFill="1" applyBorder="1" applyAlignment="1">
      <alignment horizontal="center" vertical="center" wrapText="1"/>
    </xf>
    <xf numFmtId="165" fontId="13" fillId="0" borderId="35" xfId="0" applyNumberFormat="1" applyFont="1" applyBorder="1" applyAlignment="1">
      <alignment horizontal="center" vertical="center" wrapText="1"/>
    </xf>
    <xf numFmtId="0" fontId="17" fillId="2" borderId="56" xfId="0" applyFont="1" applyFill="1" applyBorder="1" applyAlignment="1" applyProtection="1">
      <alignment horizontal="center" vertical="center" wrapText="1"/>
    </xf>
    <xf numFmtId="0" fontId="17" fillId="2" borderId="70" xfId="0" applyFont="1" applyFill="1" applyBorder="1" applyAlignment="1" applyProtection="1">
      <alignment horizontal="center" vertical="center" wrapText="1"/>
    </xf>
    <xf numFmtId="0" fontId="17" fillId="2" borderId="71" xfId="0" applyFont="1" applyFill="1" applyBorder="1" applyAlignment="1" applyProtection="1">
      <alignment horizontal="center" vertical="center" wrapText="1"/>
    </xf>
    <xf numFmtId="0" fontId="2" fillId="2" borderId="57" xfId="0" applyFont="1" applyFill="1" applyBorder="1" applyAlignment="1" applyProtection="1">
      <alignment horizontal="center" vertical="center" wrapText="1"/>
    </xf>
    <xf numFmtId="0" fontId="3" fillId="0" borderId="19" xfId="0" applyFont="1" applyBorder="1" applyAlignment="1" applyProtection="1">
      <alignment horizontal="center" vertical="center" wrapText="1"/>
      <protection locked="0"/>
    </xf>
    <xf numFmtId="0" fontId="3" fillId="0" borderId="13" xfId="0" applyFont="1" applyBorder="1" applyAlignment="1" applyProtection="1">
      <alignment horizontal="center" vertical="center" wrapText="1"/>
      <protection locked="0"/>
    </xf>
    <xf numFmtId="0" fontId="3" fillId="0" borderId="20" xfId="0" applyFont="1" applyBorder="1" applyAlignment="1" applyProtection="1">
      <alignment horizontal="center" vertical="center" wrapText="1"/>
      <protection locked="0"/>
    </xf>
    <xf numFmtId="0" fontId="2" fillId="2" borderId="26" xfId="0" applyFont="1" applyFill="1" applyBorder="1" applyAlignment="1" applyProtection="1">
      <alignment horizontal="center" vertical="center" wrapText="1"/>
    </xf>
    <xf numFmtId="0" fontId="3" fillId="0" borderId="55" xfId="0" applyFont="1" applyBorder="1" applyAlignment="1" applyProtection="1">
      <alignment horizontal="center" vertical="center" wrapText="1"/>
      <protection locked="0"/>
    </xf>
    <xf numFmtId="0" fontId="3" fillId="0" borderId="23" xfId="0" applyFont="1" applyBorder="1" applyAlignment="1" applyProtection="1">
      <alignment horizontal="center" vertical="center" wrapText="1"/>
      <protection locked="0"/>
    </xf>
    <xf numFmtId="0" fontId="3" fillId="0" borderId="53" xfId="0" applyFont="1" applyBorder="1" applyAlignment="1" applyProtection="1">
      <alignment horizontal="center" vertical="center" wrapText="1"/>
      <protection locked="0"/>
    </xf>
    <xf numFmtId="0" fontId="11" fillId="0" borderId="19" xfId="0" applyFont="1" applyBorder="1" applyAlignment="1" applyProtection="1">
      <alignment horizontal="center" vertical="center" wrapText="1"/>
    </xf>
    <xf numFmtId="0" fontId="10" fillId="0" borderId="4" xfId="0" applyFont="1" applyBorder="1" applyAlignment="1" applyProtection="1">
      <alignment horizontal="center" vertical="center" wrapText="1"/>
    </xf>
    <xf numFmtId="0" fontId="10" fillId="0" borderId="4" xfId="0" applyFont="1" applyBorder="1" applyAlignment="1" applyProtection="1">
      <alignment horizontal="center" vertical="center" wrapText="1"/>
    </xf>
    <xf numFmtId="0" fontId="10" fillId="0" borderId="5" xfId="0" applyFont="1" applyBorder="1" applyAlignment="1" applyProtection="1">
      <alignment horizontal="center" vertical="center" wrapText="1"/>
    </xf>
    <xf numFmtId="0" fontId="10" fillId="0" borderId="6" xfId="0" applyFont="1" applyBorder="1" applyAlignment="1" applyProtection="1">
      <alignment horizontal="center" vertical="center" wrapText="1"/>
    </xf>
    <xf numFmtId="0" fontId="10" fillId="0" borderId="0" xfId="0" applyFont="1" applyAlignment="1" applyProtection="1">
      <alignment horizontal="left" vertical="center" wrapText="1"/>
    </xf>
    <xf numFmtId="0" fontId="5" fillId="5" borderId="1" xfId="0" applyFont="1" applyFill="1" applyBorder="1" applyAlignment="1" applyProtection="1">
      <alignment horizontal="center"/>
    </xf>
    <xf numFmtId="0" fontId="5" fillId="0" borderId="0" xfId="0" applyFont="1" applyProtection="1"/>
    <xf numFmtId="0" fontId="13" fillId="3" borderId="17" xfId="0" applyFont="1" applyFill="1" applyBorder="1" applyAlignment="1" applyProtection="1">
      <alignment horizontal="center" vertical="center" wrapText="1"/>
    </xf>
    <xf numFmtId="0" fontId="10" fillId="3" borderId="15" xfId="0" applyFont="1" applyFill="1" applyBorder="1" applyAlignment="1" applyProtection="1">
      <alignment horizontal="center" vertical="center" wrapText="1"/>
    </xf>
    <xf numFmtId="0" fontId="10" fillId="3" borderId="16" xfId="0" applyFont="1" applyFill="1" applyBorder="1" applyAlignment="1" applyProtection="1">
      <alignment horizontal="center" vertical="center" wrapText="1"/>
    </xf>
    <xf numFmtId="0" fontId="5" fillId="6" borderId="2" xfId="0" applyFont="1" applyFill="1" applyBorder="1" applyAlignment="1" applyProtection="1">
      <alignment horizontal="center" vertical="center" wrapText="1"/>
    </xf>
    <xf numFmtId="0" fontId="5" fillId="6" borderId="1" xfId="0" applyFont="1" applyFill="1" applyBorder="1" applyAlignment="1" applyProtection="1">
      <alignment horizontal="center" vertical="center" wrapText="1"/>
    </xf>
    <xf numFmtId="0" fontId="5" fillId="0" borderId="1" xfId="0" applyFont="1" applyBorder="1" applyAlignment="1" applyProtection="1">
      <alignment horizontal="center" vertical="center"/>
    </xf>
    <xf numFmtId="0" fontId="4" fillId="0" borderId="0" xfId="0" applyFont="1" applyAlignment="1" applyProtection="1">
      <alignment horizontal="center" vertical="center"/>
    </xf>
    <xf numFmtId="2" fontId="14" fillId="0" borderId="45" xfId="0" applyNumberFormat="1" applyFont="1" applyBorder="1" applyAlignment="1" applyProtection="1">
      <alignment horizontal="center" vertical="center"/>
      <protection locked="0"/>
    </xf>
    <xf numFmtId="2" fontId="14" fillId="0" borderId="48" xfId="0" applyNumberFormat="1" applyFont="1" applyBorder="1" applyAlignment="1" applyProtection="1">
      <alignment horizontal="center" vertical="center"/>
      <protection locked="0"/>
    </xf>
    <xf numFmtId="2" fontId="14" fillId="0" borderId="18" xfId="0" applyNumberFormat="1" applyFont="1" applyBorder="1" applyAlignment="1" applyProtection="1">
      <alignment horizontal="center" vertical="center"/>
      <protection locked="0"/>
    </xf>
    <xf numFmtId="2" fontId="14" fillId="0" borderId="2" xfId="0" applyNumberFormat="1" applyFont="1" applyBorder="1" applyAlignment="1" applyProtection="1">
      <alignment horizontal="center" vertical="center"/>
    </xf>
    <xf numFmtId="2" fontId="14" fillId="0" borderId="1" xfId="0" applyNumberFormat="1" applyFont="1" applyBorder="1" applyAlignment="1" applyProtection="1">
      <alignment horizontal="center" vertical="center"/>
    </xf>
    <xf numFmtId="2" fontId="3" fillId="2" borderId="1" xfId="0" applyNumberFormat="1" applyFont="1" applyFill="1" applyBorder="1" applyAlignment="1" applyProtection="1">
      <alignment horizontal="center" vertical="center"/>
      <protection locked="0"/>
    </xf>
    <xf numFmtId="0" fontId="4" fillId="3" borderId="1" xfId="0" applyFont="1" applyFill="1" applyBorder="1" applyAlignment="1" applyProtection="1">
      <alignment horizontal="center" vertical="center"/>
    </xf>
    <xf numFmtId="0" fontId="4" fillId="4" borderId="1" xfId="0" applyFont="1" applyFill="1" applyBorder="1" applyAlignment="1" applyProtection="1">
      <alignment horizontal="center" vertical="center"/>
    </xf>
    <xf numFmtId="2" fontId="14" fillId="0" borderId="3" xfId="0" applyNumberFormat="1" applyFont="1" applyBorder="1" applyAlignment="1" applyProtection="1">
      <alignment horizontal="center" vertical="center"/>
      <protection locked="0"/>
    </xf>
    <xf numFmtId="2" fontId="14" fillId="0" borderId="49" xfId="0" applyNumberFormat="1" applyFont="1" applyBorder="1" applyAlignment="1" applyProtection="1">
      <alignment horizontal="center" vertical="center"/>
      <protection locked="0"/>
    </xf>
    <xf numFmtId="2" fontId="14" fillId="0" borderId="36" xfId="0" applyNumberFormat="1" applyFont="1" applyBorder="1" applyAlignment="1" applyProtection="1">
      <alignment horizontal="center" vertical="center"/>
      <protection locked="0"/>
    </xf>
    <xf numFmtId="2" fontId="14" fillId="0" borderId="15" xfId="0" applyNumberFormat="1" applyFont="1" applyBorder="1" applyAlignment="1" applyProtection="1">
      <alignment horizontal="center" vertical="center"/>
      <protection locked="0"/>
    </xf>
    <xf numFmtId="2" fontId="14" fillId="0" borderId="34" xfId="0" applyNumberFormat="1" applyFont="1" applyBorder="1" applyAlignment="1" applyProtection="1">
      <alignment horizontal="center" vertical="center"/>
      <protection locked="0"/>
    </xf>
    <xf numFmtId="2" fontId="14" fillId="0" borderId="26" xfId="0" applyNumberFormat="1" applyFont="1" applyBorder="1" applyAlignment="1" applyProtection="1">
      <alignment horizontal="center" vertical="center"/>
      <protection locked="0"/>
    </xf>
    <xf numFmtId="164" fontId="11" fillId="0" borderId="45" xfId="0" applyNumberFormat="1" applyFont="1" applyBorder="1" applyAlignment="1" applyProtection="1">
      <alignment horizontal="center" vertical="center" wrapText="1"/>
    </xf>
    <xf numFmtId="164" fontId="11" fillId="0" borderId="48" xfId="0" applyNumberFormat="1" applyFont="1" applyBorder="1" applyAlignment="1" applyProtection="1">
      <alignment horizontal="center" vertical="center" wrapText="1"/>
    </xf>
    <xf numFmtId="164" fontId="11" fillId="0" borderId="18" xfId="0" applyNumberFormat="1" applyFont="1" applyBorder="1" applyAlignment="1" applyProtection="1">
      <alignment horizontal="center" vertical="center" wrapText="1"/>
    </xf>
    <xf numFmtId="164" fontId="11" fillId="0" borderId="0" xfId="0" applyNumberFormat="1" applyFont="1" applyAlignment="1" applyProtection="1">
      <alignment horizontal="center" vertical="center" wrapText="1"/>
    </xf>
    <xf numFmtId="164" fontId="11" fillId="0" borderId="3" xfId="0" applyNumberFormat="1" applyFont="1" applyBorder="1" applyAlignment="1" applyProtection="1">
      <alignment horizontal="center" vertical="center" wrapText="1"/>
    </xf>
    <xf numFmtId="164" fontId="11" fillId="0" borderId="49" xfId="0" applyNumberFormat="1" applyFont="1" applyBorder="1" applyAlignment="1" applyProtection="1">
      <alignment horizontal="center" vertical="center" wrapText="1"/>
    </xf>
    <xf numFmtId="164" fontId="11" fillId="0" borderId="36" xfId="0" applyNumberFormat="1" applyFont="1" applyBorder="1" applyAlignment="1" applyProtection="1">
      <alignment horizontal="center" vertical="center" wrapText="1"/>
    </xf>
    <xf numFmtId="0" fontId="5" fillId="5" borderId="4" xfId="0" applyFont="1" applyFill="1" applyBorder="1" applyAlignment="1" applyProtection="1">
      <alignment horizontal="left" wrapText="1"/>
    </xf>
    <xf numFmtId="0" fontId="5" fillId="5" borderId="5" xfId="0" applyFont="1" applyFill="1" applyBorder="1" applyAlignment="1" applyProtection="1">
      <alignment horizontal="left" wrapText="1"/>
    </xf>
    <xf numFmtId="0" fontId="5" fillId="5" borderId="6" xfId="0" applyFont="1" applyFill="1" applyBorder="1" applyAlignment="1" applyProtection="1">
      <alignment horizontal="left" wrapText="1"/>
    </xf>
    <xf numFmtId="164" fontId="13" fillId="2" borderId="4" xfId="0" applyNumberFormat="1" applyFont="1" applyFill="1" applyBorder="1" applyAlignment="1" applyProtection="1">
      <alignment horizontal="left" vertical="center" wrapText="1"/>
    </xf>
    <xf numFmtId="164" fontId="13" fillId="2" borderId="5" xfId="0" applyNumberFormat="1" applyFont="1" applyFill="1" applyBorder="1" applyAlignment="1" applyProtection="1">
      <alignment horizontal="left" vertical="center" wrapText="1"/>
    </xf>
    <xf numFmtId="164" fontId="13" fillId="2" borderId="6" xfId="0" applyNumberFormat="1" applyFont="1" applyFill="1" applyBorder="1" applyAlignment="1" applyProtection="1">
      <alignment horizontal="left" vertical="center" wrapText="1"/>
    </xf>
    <xf numFmtId="2" fontId="11" fillId="0" borderId="3" xfId="0" applyNumberFormat="1" applyFont="1" applyBorder="1" applyAlignment="1" applyProtection="1">
      <alignment horizontal="center" vertical="center" wrapText="1"/>
    </xf>
    <xf numFmtId="2" fontId="11" fillId="0" borderId="49" xfId="0" applyNumberFormat="1" applyFont="1" applyBorder="1" applyAlignment="1" applyProtection="1">
      <alignment horizontal="center" vertical="center" wrapText="1"/>
    </xf>
    <xf numFmtId="2" fontId="11" fillId="0" borderId="36" xfId="0" applyNumberFormat="1" applyFont="1" applyBorder="1" applyAlignment="1" applyProtection="1">
      <alignment horizontal="center" vertical="center" wrapText="1"/>
    </xf>
    <xf numFmtId="164" fontId="13" fillId="0" borderId="28" xfId="0" applyNumberFormat="1" applyFont="1" applyBorder="1" applyAlignment="1" applyProtection="1">
      <alignment horizontal="left" vertical="center" wrapText="1"/>
    </xf>
    <xf numFmtId="164" fontId="13" fillId="0" borderId="31" xfId="0" applyNumberFormat="1" applyFont="1" applyBorder="1" applyAlignment="1" applyProtection="1">
      <alignment horizontal="left" vertical="center" wrapText="1"/>
    </xf>
    <xf numFmtId="164" fontId="13" fillId="0" borderId="29" xfId="0" applyNumberFormat="1" applyFont="1" applyBorder="1" applyAlignment="1" applyProtection="1">
      <alignment horizontal="left" vertical="center" wrapText="1"/>
    </xf>
    <xf numFmtId="0" fontId="11" fillId="0" borderId="3" xfId="0" applyFont="1" applyBorder="1" applyAlignment="1" applyProtection="1">
      <alignment horizontal="center" vertical="center" wrapText="1"/>
    </xf>
    <xf numFmtId="0" fontId="11" fillId="0" borderId="49" xfId="0" applyFont="1" applyBorder="1" applyAlignment="1" applyProtection="1">
      <alignment horizontal="center" vertical="center" wrapText="1"/>
    </xf>
    <xf numFmtId="0" fontId="11" fillId="0" borderId="36" xfId="0" applyFont="1" applyBorder="1" applyAlignment="1" applyProtection="1">
      <alignment horizontal="center" vertical="center" wrapText="1"/>
    </xf>
    <xf numFmtId="0" fontId="11" fillId="0" borderId="0" xfId="0" applyFont="1" applyAlignment="1" applyProtection="1">
      <alignment horizontal="center" vertical="center" wrapText="1"/>
    </xf>
    <xf numFmtId="0" fontId="13" fillId="0" borderId="4" xfId="0" applyFont="1" applyBorder="1" applyAlignment="1" applyProtection="1">
      <alignment horizontal="left" vertical="center" wrapText="1"/>
    </xf>
    <xf numFmtId="0" fontId="13" fillId="0" borderId="5" xfId="0" applyFont="1" applyBorder="1" applyAlignment="1" applyProtection="1">
      <alignment horizontal="left" vertical="center" wrapText="1"/>
    </xf>
    <xf numFmtId="0" fontId="13" fillId="0" borderId="6" xfId="0" applyFont="1" applyBorder="1" applyAlignment="1" applyProtection="1">
      <alignment horizontal="left" vertical="center" wrapText="1"/>
    </xf>
    <xf numFmtId="164" fontId="13" fillId="0" borderId="4" xfId="0" applyNumberFormat="1" applyFont="1" applyBorder="1" applyAlignment="1" applyProtection="1">
      <alignment horizontal="left" vertical="center" wrapText="1"/>
    </xf>
    <xf numFmtId="164" fontId="13" fillId="0" borderId="5" xfId="0" applyNumberFormat="1" applyFont="1" applyBorder="1" applyAlignment="1" applyProtection="1">
      <alignment horizontal="left" vertical="center" wrapText="1"/>
    </xf>
    <xf numFmtId="164" fontId="13" fillId="0" borderId="6" xfId="0" applyNumberFormat="1" applyFont="1" applyBorder="1" applyAlignment="1" applyProtection="1">
      <alignment horizontal="left" vertical="center" wrapText="1"/>
    </xf>
    <xf numFmtId="2" fontId="11" fillId="0" borderId="26" xfId="0" applyNumberFormat="1" applyFont="1" applyBorder="1" applyAlignment="1" applyProtection="1">
      <alignment horizontal="center" vertical="center" wrapText="1"/>
    </xf>
    <xf numFmtId="0" fontId="11" fillId="0" borderId="0" xfId="0" applyFont="1" applyAlignment="1" applyProtection="1">
      <alignment vertical="center" wrapText="1"/>
    </xf>
    <xf numFmtId="0" fontId="13" fillId="0" borderId="9" xfId="0" applyFont="1" applyBorder="1" applyAlignment="1" applyProtection="1">
      <alignment horizontal="center" vertical="center" wrapText="1"/>
    </xf>
    <xf numFmtId="0" fontId="13" fillId="5" borderId="10" xfId="0" applyFont="1" applyFill="1" applyBorder="1" applyAlignment="1" applyProtection="1">
      <alignment horizontal="center" vertical="center" wrapText="1"/>
    </xf>
    <xf numFmtId="0" fontId="13" fillId="5" borderId="9" xfId="0" applyFont="1" applyFill="1" applyBorder="1" applyAlignment="1" applyProtection="1">
      <alignment horizontal="center" vertical="center" wrapText="1"/>
    </xf>
    <xf numFmtId="0" fontId="11" fillId="0" borderId="0" xfId="0" applyFont="1" applyAlignment="1" applyProtection="1">
      <alignment horizontal="left" vertical="center" wrapText="1"/>
    </xf>
    <xf numFmtId="0" fontId="11" fillId="0" borderId="26" xfId="0" applyFont="1" applyBorder="1" applyAlignment="1" applyProtection="1">
      <alignment horizontal="center" vertical="center" wrapText="1"/>
    </xf>
    <xf numFmtId="0" fontId="5" fillId="0" borderId="0" xfId="0" applyFont="1" applyAlignment="1" applyProtection="1">
      <alignment horizontal="center" vertical="center" wrapText="1"/>
    </xf>
    <xf numFmtId="0" fontId="13" fillId="5" borderId="37" xfId="0" applyFont="1" applyFill="1" applyBorder="1" applyAlignment="1" applyProtection="1">
      <alignment horizontal="center" vertical="center" wrapText="1"/>
    </xf>
    <xf numFmtId="165" fontId="11" fillId="0" borderId="50" xfId="0" applyNumberFormat="1" applyFont="1" applyBorder="1" applyAlignment="1" applyProtection="1">
      <alignment horizontal="center" vertical="center" wrapText="1"/>
      <protection locked="0"/>
    </xf>
    <xf numFmtId="165" fontId="11" fillId="0" borderId="51" xfId="0" applyNumberFormat="1" applyFont="1" applyBorder="1" applyAlignment="1" applyProtection="1">
      <alignment horizontal="center" vertical="center" wrapText="1"/>
      <protection locked="0"/>
    </xf>
    <xf numFmtId="165" fontId="11" fillId="0" borderId="9" xfId="0" applyNumberFormat="1" applyFont="1" applyBorder="1" applyAlignment="1" applyProtection="1">
      <alignment horizontal="center" vertical="center" wrapText="1"/>
      <protection locked="0"/>
    </xf>
    <xf numFmtId="165" fontId="11" fillId="0" borderId="0" xfId="0" applyNumberFormat="1" applyFont="1" applyAlignment="1" applyProtection="1">
      <alignment horizontal="center" vertical="center" wrapText="1"/>
    </xf>
    <xf numFmtId="0" fontId="5" fillId="0" borderId="9" xfId="0" applyFont="1" applyBorder="1" applyAlignment="1" applyProtection="1">
      <alignment horizontal="center" vertical="center"/>
    </xf>
    <xf numFmtId="0" fontId="11" fillId="0" borderId="19" xfId="0" applyFont="1" applyBorder="1" applyAlignment="1" applyProtection="1">
      <alignment horizontal="center" vertical="center" wrapText="1"/>
      <protection locked="0"/>
    </xf>
    <xf numFmtId="0" fontId="10" fillId="0" borderId="4" xfId="0" applyFont="1" applyBorder="1" applyAlignment="1" applyProtection="1">
      <alignment horizontal="center" vertical="center" wrapText="1"/>
      <protection locked="0"/>
    </xf>
    <xf numFmtId="0" fontId="10" fillId="0" borderId="6" xfId="0" applyFont="1" applyBorder="1" applyAlignment="1" applyProtection="1">
      <alignment horizontal="center" vertical="center" wrapText="1"/>
      <protection locked="0"/>
    </xf>
    <xf numFmtId="0" fontId="10" fillId="0" borderId="0" xfId="0" applyFont="1" applyBorder="1" applyAlignment="1" applyProtection="1">
      <alignment horizontal="left" vertical="center" wrapText="1"/>
    </xf>
    <xf numFmtId="0" fontId="5" fillId="3" borderId="9" xfId="0" applyFont="1" applyFill="1" applyBorder="1" applyAlignment="1" applyProtection="1">
      <alignment horizontal="center" vertical="center"/>
    </xf>
    <xf numFmtId="0" fontId="10" fillId="3" borderId="34" xfId="0" applyFont="1" applyFill="1" applyBorder="1" applyAlignment="1" applyProtection="1">
      <alignment horizontal="center" vertical="center" wrapText="1"/>
    </xf>
    <xf numFmtId="0" fontId="10" fillId="3" borderId="10" xfId="0" applyFont="1" applyFill="1" applyBorder="1" applyAlignment="1" applyProtection="1">
      <alignment horizontal="center" vertical="center" wrapText="1"/>
    </xf>
    <xf numFmtId="0" fontId="10" fillId="3" borderId="35" xfId="0" applyFont="1" applyFill="1" applyBorder="1" applyAlignment="1" applyProtection="1">
      <alignment horizontal="center" vertical="center" wrapText="1"/>
    </xf>
    <xf numFmtId="0" fontId="10" fillId="6" borderId="9" xfId="0" applyFont="1" applyFill="1" applyBorder="1" applyAlignment="1" applyProtection="1">
      <alignment horizontal="center" vertical="center" wrapText="1"/>
    </xf>
    <xf numFmtId="0" fontId="10" fillId="6" borderId="6" xfId="0" applyFont="1" applyFill="1" applyBorder="1" applyAlignment="1" applyProtection="1">
      <alignment horizontal="center" vertical="center" wrapText="1"/>
    </xf>
    <xf numFmtId="0" fontId="10" fillId="3" borderId="9" xfId="0" applyFont="1" applyFill="1" applyBorder="1" applyAlignment="1" applyProtection="1">
      <alignment horizontal="center" vertical="center" wrapText="1"/>
    </xf>
    <xf numFmtId="164" fontId="11" fillId="0" borderId="0" xfId="0" applyNumberFormat="1" applyFont="1" applyBorder="1" applyAlignment="1" applyProtection="1">
      <alignment vertical="center" wrapText="1"/>
    </xf>
    <xf numFmtId="0" fontId="4" fillId="0" borderId="0" xfId="0" applyFont="1" applyBorder="1" applyProtection="1"/>
    <xf numFmtId="0" fontId="3" fillId="0" borderId="28" xfId="0" applyFont="1" applyBorder="1" applyAlignment="1" applyProtection="1">
      <alignment horizontal="center" vertical="center" wrapText="1"/>
      <protection locked="0"/>
    </xf>
    <xf numFmtId="14" fontId="3" fillId="0" borderId="18" xfId="0" applyNumberFormat="1" applyFont="1" applyBorder="1" applyAlignment="1" applyProtection="1">
      <alignment horizontal="center" vertical="center" wrapText="1"/>
      <protection locked="0"/>
    </xf>
    <xf numFmtId="0" fontId="13" fillId="0" borderId="18" xfId="0" applyFont="1" applyBorder="1" applyAlignment="1" applyProtection="1">
      <alignment horizontal="center" vertical="center" wrapText="1"/>
    </xf>
    <xf numFmtId="0" fontId="12" fillId="2" borderId="1" xfId="0" applyFont="1" applyFill="1" applyBorder="1" applyAlignment="1" applyProtection="1">
      <alignment horizontal="center" vertical="center"/>
      <protection locked="0"/>
    </xf>
    <xf numFmtId="0" fontId="11" fillId="0" borderId="0" xfId="0" applyFont="1" applyBorder="1" applyAlignment="1" applyProtection="1">
      <alignment vertical="center" wrapText="1"/>
    </xf>
    <xf numFmtId="0" fontId="3" fillId="0" borderId="27" xfId="0" applyFont="1" applyBorder="1" applyAlignment="1" applyProtection="1">
      <alignment horizontal="center" vertical="center" wrapText="1"/>
      <protection locked="0"/>
    </xf>
    <xf numFmtId="14" fontId="3" fillId="0" borderId="36" xfId="0" applyNumberFormat="1" applyFont="1" applyBorder="1" applyAlignment="1" applyProtection="1">
      <alignment horizontal="center" vertical="center" wrapText="1"/>
      <protection locked="0"/>
    </xf>
    <xf numFmtId="0" fontId="13" fillId="0" borderId="36" xfId="0" applyFont="1" applyBorder="1" applyAlignment="1" applyProtection="1">
      <alignment horizontal="center" vertical="center" wrapText="1"/>
    </xf>
    <xf numFmtId="0" fontId="11" fillId="0" borderId="0" xfId="0" applyFont="1" applyBorder="1" applyAlignment="1" applyProtection="1">
      <alignment horizontal="center" vertical="center" wrapText="1"/>
    </xf>
    <xf numFmtId="0" fontId="13" fillId="2" borderId="4" xfId="0" applyFont="1" applyFill="1" applyBorder="1" applyAlignment="1" applyProtection="1">
      <alignment horizontal="center" vertical="center" wrapText="1"/>
    </xf>
    <xf numFmtId="0" fontId="13" fillId="2" borderId="6" xfId="0" applyFont="1" applyFill="1" applyBorder="1" applyAlignment="1" applyProtection="1">
      <alignment horizontal="center" vertical="center" wrapText="1"/>
    </xf>
    <xf numFmtId="0" fontId="5" fillId="2" borderId="4" xfId="0" applyFont="1" applyFill="1" applyBorder="1" applyAlignment="1" applyProtection="1">
      <alignment horizontal="center" vertical="center" wrapText="1"/>
    </xf>
    <xf numFmtId="0" fontId="5" fillId="2" borderId="6" xfId="0" applyFont="1" applyFill="1" applyBorder="1" applyAlignment="1" applyProtection="1">
      <alignment horizontal="center" vertical="center" wrapText="1"/>
    </xf>
    <xf numFmtId="0" fontId="5" fillId="2" borderId="5" xfId="0" applyFont="1" applyFill="1" applyBorder="1" applyAlignment="1" applyProtection="1">
      <alignment horizontal="center" vertical="center" wrapText="1"/>
    </xf>
    <xf numFmtId="2" fontId="19" fillId="0" borderId="4" xfId="0" applyNumberFormat="1" applyFont="1" applyBorder="1" applyAlignment="1" applyProtection="1">
      <alignment horizontal="center" vertical="center" wrapText="1"/>
      <protection locked="0"/>
    </xf>
    <xf numFmtId="2" fontId="19" fillId="0" borderId="6" xfId="0" applyNumberFormat="1" applyFont="1" applyBorder="1" applyAlignment="1" applyProtection="1">
      <alignment horizontal="center" vertical="center" wrapText="1"/>
      <protection locked="0"/>
    </xf>
    <xf numFmtId="2" fontId="18" fillId="0" borderId="4" xfId="0" applyNumberFormat="1" applyFont="1" applyBorder="1" applyAlignment="1" applyProtection="1">
      <alignment horizontal="center" vertical="center"/>
      <protection locked="0"/>
    </xf>
    <xf numFmtId="2" fontId="18" fillId="0" borderId="6" xfId="0" applyNumberFormat="1" applyFont="1" applyBorder="1" applyAlignment="1" applyProtection="1">
      <alignment horizontal="center" vertical="center"/>
      <protection locked="0"/>
    </xf>
    <xf numFmtId="2" fontId="4" fillId="0" borderId="4" xfId="0" applyNumberFormat="1" applyFont="1" applyBorder="1" applyAlignment="1" applyProtection="1">
      <alignment horizontal="center" vertical="center"/>
    </xf>
    <xf numFmtId="2" fontId="4" fillId="0" borderId="5" xfId="0" applyNumberFormat="1" applyFont="1" applyBorder="1" applyAlignment="1" applyProtection="1">
      <alignment horizontal="center" vertical="center"/>
    </xf>
    <xf numFmtId="2" fontId="18" fillId="0" borderId="7" xfId="0" applyNumberFormat="1" applyFont="1" applyBorder="1" applyAlignment="1" applyProtection="1">
      <alignment horizontal="center" vertical="center" wrapText="1"/>
    </xf>
    <xf numFmtId="2" fontId="18" fillId="0" borderId="30" xfId="0" applyNumberFormat="1" applyFont="1" applyBorder="1" applyAlignment="1" applyProtection="1">
      <alignment horizontal="center" vertical="center" wrapText="1"/>
    </xf>
    <xf numFmtId="2" fontId="18" fillId="0" borderId="7" xfId="0" applyNumberFormat="1" applyFont="1" applyBorder="1" applyAlignment="1" applyProtection="1">
      <alignment horizontal="center" vertical="center" wrapText="1"/>
      <protection locked="0"/>
    </xf>
    <xf numFmtId="2" fontId="18" fillId="0" borderId="46" xfId="0" applyNumberFormat="1" applyFont="1" applyBorder="1" applyAlignment="1" applyProtection="1">
      <alignment horizontal="center" vertical="center" wrapText="1"/>
      <protection locked="0"/>
    </xf>
    <xf numFmtId="2" fontId="18" fillId="0" borderId="30" xfId="0" applyNumberFormat="1" applyFont="1" applyBorder="1" applyAlignment="1" applyProtection="1">
      <alignment horizontal="center" vertical="center" wrapText="1"/>
      <protection locked="0"/>
    </xf>
    <xf numFmtId="0" fontId="13" fillId="2" borderId="9" xfId="0" applyFont="1" applyFill="1" applyBorder="1" applyAlignment="1" applyProtection="1">
      <alignment horizontal="center" vertical="center" wrapText="1"/>
    </xf>
    <xf numFmtId="0" fontId="5" fillId="2" borderId="30" xfId="0" applyFont="1" applyFill="1" applyBorder="1" applyAlignment="1" applyProtection="1">
      <alignment horizontal="center" vertical="center" wrapText="1"/>
    </xf>
    <xf numFmtId="0" fontId="19" fillId="0" borderId="4" xfId="0" applyFont="1" applyBorder="1" applyAlignment="1" applyProtection="1">
      <alignment horizontal="center" vertical="center" wrapText="1"/>
      <protection locked="0"/>
    </xf>
    <xf numFmtId="0" fontId="19" fillId="0" borderId="6" xfId="0" applyFont="1" applyBorder="1" applyAlignment="1" applyProtection="1">
      <alignment horizontal="center" vertical="center" wrapText="1"/>
      <protection locked="0"/>
    </xf>
    <xf numFmtId="164" fontId="18" fillId="0" borderId="4" xfId="0" applyNumberFormat="1" applyFont="1" applyBorder="1" applyAlignment="1" applyProtection="1">
      <alignment horizontal="center" vertical="center"/>
      <protection locked="0"/>
    </xf>
    <xf numFmtId="164" fontId="18" fillId="0" borderId="6" xfId="0" applyNumberFormat="1" applyFont="1" applyBorder="1" applyAlignment="1" applyProtection="1">
      <alignment horizontal="center" vertical="center"/>
      <protection locked="0"/>
    </xf>
    <xf numFmtId="164" fontId="4" fillId="0" borderId="4" xfId="0" applyNumberFormat="1" applyFont="1" applyBorder="1" applyAlignment="1" applyProtection="1">
      <alignment horizontal="center" vertical="center"/>
    </xf>
    <xf numFmtId="0" fontId="4" fillId="0" borderId="5" xfId="0" applyFont="1" applyBorder="1" applyAlignment="1" applyProtection="1">
      <alignment horizontal="center" vertical="center"/>
    </xf>
    <xf numFmtId="164" fontId="18" fillId="0" borderId="7" xfId="0" applyNumberFormat="1" applyFont="1" applyBorder="1" applyAlignment="1" applyProtection="1">
      <alignment horizontal="center" vertical="center" wrapText="1"/>
    </xf>
    <xf numFmtId="0" fontId="18" fillId="0" borderId="30" xfId="0" applyFont="1" applyBorder="1" applyAlignment="1" applyProtection="1">
      <alignment horizontal="center" vertical="center" wrapText="1"/>
    </xf>
    <xf numFmtId="0" fontId="18" fillId="0" borderId="7" xfId="0" applyFont="1" applyBorder="1" applyAlignment="1" applyProtection="1">
      <alignment horizontal="center" vertical="center" wrapText="1"/>
      <protection locked="0"/>
    </xf>
    <xf numFmtId="0" fontId="18" fillId="0" borderId="46" xfId="0" applyFont="1" applyBorder="1" applyAlignment="1" applyProtection="1">
      <alignment horizontal="center" vertical="center" wrapText="1"/>
      <protection locked="0"/>
    </xf>
    <xf numFmtId="0" fontId="18" fillId="0" borderId="30" xfId="0" applyFont="1" applyBorder="1" applyAlignment="1" applyProtection="1">
      <alignment horizontal="center" vertical="center" wrapText="1"/>
      <protection locked="0"/>
    </xf>
    <xf numFmtId="0" fontId="3" fillId="0" borderId="7" xfId="0" applyFont="1" applyBorder="1" applyAlignment="1" applyProtection="1">
      <alignment horizontal="center" vertical="center" wrapText="1"/>
      <protection locked="0"/>
    </xf>
    <xf numFmtId="14" fontId="3" fillId="0" borderId="26" xfId="0" applyNumberFormat="1" applyFont="1" applyBorder="1" applyAlignment="1" applyProtection="1">
      <alignment horizontal="center" vertical="center" wrapText="1"/>
      <protection locked="0"/>
    </xf>
    <xf numFmtId="0" fontId="13" fillId="0" borderId="26" xfId="0" applyFont="1" applyBorder="1" applyAlignment="1" applyProtection="1">
      <alignment horizontal="center" vertical="center" wrapText="1"/>
    </xf>
    <xf numFmtId="0" fontId="5" fillId="0" borderId="1" xfId="0" applyFont="1" applyBorder="1" applyAlignment="1" applyProtection="1">
      <alignment horizontal="center" vertical="center" wrapText="1"/>
    </xf>
    <xf numFmtId="0" fontId="13" fillId="0" borderId="9" xfId="0" applyFont="1" applyFill="1" applyBorder="1" applyAlignment="1" applyProtection="1">
      <alignment horizontal="center" vertical="center" wrapText="1"/>
    </xf>
    <xf numFmtId="1" fontId="11" fillId="0" borderId="26" xfId="0" applyNumberFormat="1" applyFont="1" applyBorder="1" applyAlignment="1" applyProtection="1">
      <alignment horizontal="center" vertical="center" wrapText="1"/>
    </xf>
    <xf numFmtId="0" fontId="11" fillId="0" borderId="38" xfId="0" applyFont="1" applyBorder="1" applyAlignment="1" applyProtection="1">
      <alignment horizontal="center" vertical="center" wrapText="1"/>
      <protection locked="0"/>
    </xf>
    <xf numFmtId="0" fontId="11" fillId="0" borderId="39" xfId="0" applyFont="1" applyBorder="1" applyAlignment="1" applyProtection="1">
      <alignment horizontal="center" vertical="center" wrapText="1"/>
      <protection locked="0"/>
    </xf>
    <xf numFmtId="0" fontId="11" fillId="0" borderId="37" xfId="0" applyFont="1" applyBorder="1" applyAlignment="1" applyProtection="1">
      <alignment horizontal="center" vertical="center" wrapText="1"/>
      <protection locked="0"/>
    </xf>
    <xf numFmtId="0" fontId="11" fillId="0" borderId="11" xfId="0" applyFont="1" applyBorder="1" applyAlignment="1" applyProtection="1">
      <alignment horizontal="center" vertical="center" wrapText="1"/>
      <protection locked="0"/>
    </xf>
    <xf numFmtId="164" fontId="13" fillId="2" borderId="28" xfId="0" applyNumberFormat="1" applyFont="1" applyFill="1" applyBorder="1" applyAlignment="1" applyProtection="1">
      <alignment horizontal="left" vertical="center" wrapText="1"/>
    </xf>
    <xf numFmtId="164" fontId="13" fillId="2" borderId="31" xfId="0" applyNumberFormat="1" applyFont="1" applyFill="1" applyBorder="1" applyAlignment="1" applyProtection="1">
      <alignment horizontal="left" vertical="center" wrapText="1"/>
    </xf>
    <xf numFmtId="164" fontId="13" fillId="2" borderId="29" xfId="0" applyNumberFormat="1" applyFont="1" applyFill="1" applyBorder="1" applyAlignment="1" applyProtection="1">
      <alignment horizontal="left" vertical="center" wrapText="1"/>
    </xf>
    <xf numFmtId="0" fontId="5" fillId="0" borderId="4" xfId="0" applyFont="1" applyBorder="1" applyAlignment="1" applyProtection="1">
      <alignment horizontal="left" vertical="center" wrapText="1"/>
    </xf>
    <xf numFmtId="0" fontId="5" fillId="0" borderId="5" xfId="0" applyFont="1" applyBorder="1" applyAlignment="1" applyProtection="1">
      <alignment horizontal="left" vertical="center" wrapText="1"/>
    </xf>
    <xf numFmtId="0" fontId="5" fillId="0" borderId="6" xfId="0" applyFont="1" applyBorder="1" applyAlignment="1" applyProtection="1">
      <alignment horizontal="left" vertical="center" wrapText="1"/>
    </xf>
    <xf numFmtId="0" fontId="3" fillId="0" borderId="0" xfId="0" applyFont="1" applyAlignment="1" applyProtection="1">
      <alignment horizontal="center" vertical="center" wrapText="1"/>
    </xf>
    <xf numFmtId="2" fontId="3" fillId="0" borderId="0" xfId="0" applyNumberFormat="1" applyFont="1" applyAlignment="1" applyProtection="1">
      <alignment horizontal="center" vertical="center" wrapText="1"/>
    </xf>
    <xf numFmtId="0" fontId="5" fillId="5" borderId="9" xfId="0" applyFont="1" applyFill="1" applyBorder="1" applyAlignment="1" applyProtection="1">
      <alignment horizontal="center" vertical="center" wrapText="1"/>
    </xf>
    <xf numFmtId="0" fontId="5" fillId="3" borderId="10" xfId="0" applyFont="1" applyFill="1" applyBorder="1" applyAlignment="1" applyProtection="1">
      <alignment horizontal="center" vertical="center" wrapText="1"/>
    </xf>
    <xf numFmtId="0" fontId="5" fillId="3" borderId="25" xfId="0" applyFont="1" applyFill="1" applyBorder="1" applyAlignment="1" applyProtection="1">
      <alignment horizontal="center" vertical="center" wrapText="1"/>
    </xf>
    <xf numFmtId="0" fontId="5" fillId="3" borderId="11" xfId="0" applyFont="1" applyFill="1" applyBorder="1" applyAlignment="1" applyProtection="1">
      <alignment horizontal="center" vertical="center" wrapText="1"/>
    </xf>
    <xf numFmtId="0" fontId="5" fillId="6" borderId="60" xfId="0" applyFont="1" applyFill="1" applyBorder="1" applyAlignment="1" applyProtection="1">
      <alignment horizontal="center" vertical="center" wrapText="1"/>
    </xf>
    <xf numFmtId="0" fontId="3" fillId="0" borderId="61" xfId="0" applyFont="1" applyBorder="1" applyAlignment="1" applyProtection="1">
      <alignment horizontal="center" vertical="center" wrapText="1"/>
      <protection locked="0"/>
    </xf>
    <xf numFmtId="0" fontId="3" fillId="0" borderId="8" xfId="0" applyFont="1" applyBorder="1" applyAlignment="1" applyProtection="1">
      <alignment horizontal="center" vertical="center" wrapText="1"/>
      <protection locked="0"/>
    </xf>
    <xf numFmtId="0" fontId="3" fillId="0" borderId="24" xfId="0" applyFont="1" applyBorder="1" applyAlignment="1" applyProtection="1">
      <alignment horizontal="center" vertical="center" wrapText="1"/>
      <protection locked="0"/>
    </xf>
    <xf numFmtId="0" fontId="5" fillId="6" borderId="58" xfId="0" applyFont="1" applyFill="1" applyBorder="1" applyAlignment="1" applyProtection="1">
      <alignment horizontal="center" vertical="center" wrapText="1"/>
    </xf>
    <xf numFmtId="0" fontId="3" fillId="0" borderId="2" xfId="0" applyFont="1" applyBorder="1" applyAlignment="1" applyProtection="1">
      <alignment horizontal="center" vertical="center" wrapText="1"/>
      <protection locked="0"/>
    </xf>
    <xf numFmtId="0" fontId="3" fillId="0" borderId="1" xfId="0" applyFont="1" applyBorder="1" applyAlignment="1" applyProtection="1">
      <alignment horizontal="center" vertical="center" wrapText="1"/>
      <protection locked="0"/>
    </xf>
    <xf numFmtId="0" fontId="3" fillId="0" borderId="52" xfId="0" applyFont="1" applyBorder="1" applyAlignment="1" applyProtection="1">
      <alignment horizontal="center" vertical="center" wrapText="1"/>
      <protection locked="0"/>
    </xf>
    <xf numFmtId="0" fontId="5" fillId="6" borderId="59" xfId="0" applyFont="1" applyFill="1" applyBorder="1" applyAlignment="1" applyProtection="1">
      <alignment horizontal="center" vertical="center" wrapText="1"/>
    </xf>
    <xf numFmtId="49" fontId="3" fillId="0" borderId="23" xfId="0" applyNumberFormat="1" applyFont="1" applyBorder="1" applyAlignment="1" applyProtection="1">
      <alignment horizontal="center" vertical="center" wrapText="1"/>
      <protection locked="0"/>
    </xf>
    <xf numFmtId="49" fontId="3" fillId="0" borderId="53" xfId="0" applyNumberFormat="1" applyFont="1" applyBorder="1" applyAlignment="1" applyProtection="1">
      <alignment horizontal="center" vertical="center" wrapText="1"/>
      <protection locked="0"/>
    </xf>
    <xf numFmtId="0" fontId="5" fillId="3" borderId="39" xfId="0" applyFont="1" applyFill="1" applyBorder="1" applyAlignment="1" applyProtection="1">
      <alignment horizontal="center" vertical="center" wrapText="1"/>
    </xf>
    <xf numFmtId="0" fontId="5" fillId="9" borderId="10" xfId="0" applyFont="1" applyFill="1" applyBorder="1" applyAlignment="1" applyProtection="1">
      <alignment horizontal="center" vertical="center"/>
    </xf>
    <xf numFmtId="0" fontId="5" fillId="9" borderId="25" xfId="0" applyFont="1" applyFill="1" applyBorder="1" applyAlignment="1" applyProtection="1">
      <alignment horizontal="center" vertical="center"/>
    </xf>
    <xf numFmtId="0" fontId="5" fillId="9" borderId="11" xfId="0" applyFont="1" applyFill="1" applyBorder="1" applyAlignment="1" applyProtection="1">
      <alignment horizontal="center" vertical="center"/>
    </xf>
    <xf numFmtId="0" fontId="5" fillId="5" borderId="56" xfId="0" applyFont="1" applyFill="1" applyBorder="1" applyAlignment="1" applyProtection="1">
      <alignment horizontal="center" vertical="center"/>
    </xf>
    <xf numFmtId="0" fontId="5" fillId="5" borderId="70" xfId="0" applyFont="1" applyFill="1" applyBorder="1" applyAlignment="1" applyProtection="1">
      <alignment horizontal="center" vertical="center"/>
    </xf>
    <xf numFmtId="0" fontId="5" fillId="5" borderId="71" xfId="0" applyFont="1" applyFill="1" applyBorder="1" applyAlignment="1" applyProtection="1">
      <alignment horizontal="center" vertical="center"/>
    </xf>
    <xf numFmtId="0" fontId="5" fillId="6" borderId="57" xfId="0" applyFont="1" applyFill="1" applyBorder="1" applyAlignment="1" applyProtection="1">
      <alignment horizontal="center" vertical="center" wrapText="1"/>
    </xf>
    <xf numFmtId="0" fontId="3" fillId="0" borderId="12" xfId="0" applyFont="1" applyBorder="1" applyAlignment="1" applyProtection="1">
      <alignment horizontal="center" vertical="center" wrapText="1"/>
    </xf>
    <xf numFmtId="0" fontId="3" fillId="0" borderId="13" xfId="0" applyFont="1" applyBorder="1" applyAlignment="1" applyProtection="1">
      <alignment horizontal="center" vertical="center" wrapText="1"/>
    </xf>
    <xf numFmtId="0" fontId="3" fillId="0" borderId="20" xfId="0" applyFont="1" applyBorder="1" applyAlignment="1" applyProtection="1">
      <alignment horizontal="center" vertical="center" wrapText="1"/>
    </xf>
    <xf numFmtId="164" fontId="14" fillId="0" borderId="63" xfId="0" applyNumberFormat="1" applyFont="1" applyBorder="1" applyAlignment="1" applyProtection="1">
      <alignment horizontal="center" vertical="center"/>
      <protection locked="0"/>
    </xf>
    <xf numFmtId="164" fontId="14" fillId="0" borderId="8" xfId="0" applyNumberFormat="1" applyFont="1" applyBorder="1" applyAlignment="1" applyProtection="1">
      <alignment horizontal="center" vertical="center"/>
      <protection locked="0"/>
    </xf>
    <xf numFmtId="164" fontId="3" fillId="0" borderId="24" xfId="0" applyNumberFormat="1" applyFont="1" applyBorder="1" applyAlignment="1" applyProtection="1">
      <alignment horizontal="center" vertical="center"/>
    </xf>
    <xf numFmtId="0" fontId="5" fillId="3" borderId="18" xfId="0" applyFont="1" applyFill="1" applyBorder="1" applyAlignment="1" applyProtection="1">
      <alignment horizontal="center" vertical="center" wrapText="1"/>
    </xf>
    <xf numFmtId="2" fontId="5" fillId="3" borderId="18" xfId="0" applyNumberFormat="1" applyFont="1" applyFill="1" applyBorder="1" applyAlignment="1" applyProtection="1">
      <alignment horizontal="center" vertical="center" wrapText="1"/>
    </xf>
    <xf numFmtId="0" fontId="5" fillId="3" borderId="29" xfId="0" applyFont="1" applyFill="1" applyBorder="1" applyAlignment="1" applyProtection="1">
      <alignment horizontal="center" vertical="center" wrapText="1"/>
    </xf>
    <xf numFmtId="0" fontId="3" fillId="0" borderId="22" xfId="0" applyFont="1" applyBorder="1" applyAlignment="1" applyProtection="1">
      <alignment horizontal="center" vertical="center" wrapText="1"/>
    </xf>
    <xf numFmtId="0" fontId="3" fillId="0" borderId="1" xfId="0" applyFont="1" applyBorder="1" applyAlignment="1" applyProtection="1">
      <alignment horizontal="center" vertical="center" wrapText="1"/>
    </xf>
    <xf numFmtId="0" fontId="3" fillId="0" borderId="52" xfId="0" applyFont="1" applyBorder="1" applyAlignment="1" applyProtection="1">
      <alignment horizontal="center" vertical="center" wrapText="1"/>
    </xf>
    <xf numFmtId="164" fontId="14" fillId="0" borderId="22" xfId="0" applyNumberFormat="1" applyFont="1" applyBorder="1" applyAlignment="1" applyProtection="1">
      <alignment horizontal="center" vertical="center"/>
      <protection locked="0"/>
    </xf>
    <xf numFmtId="164" fontId="14" fillId="0" borderId="1" xfId="0" applyNumberFormat="1" applyFont="1" applyBorder="1" applyAlignment="1" applyProtection="1">
      <alignment horizontal="center" vertical="center"/>
      <protection locked="0"/>
    </xf>
    <xf numFmtId="164" fontId="3" fillId="0" borderId="52" xfId="0" applyNumberFormat="1" applyFont="1" applyBorder="1" applyAlignment="1" applyProtection="1">
      <alignment horizontal="center" vertical="center"/>
    </xf>
    <xf numFmtId="0" fontId="5" fillId="6" borderId="57" xfId="0" applyFont="1" applyFill="1" applyBorder="1" applyAlignment="1" applyProtection="1">
      <alignment horizontal="center" vertical="center"/>
    </xf>
    <xf numFmtId="165" fontId="3" fillId="0" borderId="12" xfId="0" applyNumberFormat="1" applyFont="1" applyBorder="1" applyAlignment="1" applyProtection="1">
      <alignment horizontal="center" vertical="center" wrapText="1"/>
    </xf>
    <xf numFmtId="165" fontId="3" fillId="0" borderId="72" xfId="0" applyNumberFormat="1" applyFont="1" applyBorder="1" applyAlignment="1" applyProtection="1">
      <alignment horizontal="center" vertical="center" wrapText="1"/>
    </xf>
    <xf numFmtId="165" fontId="3" fillId="0" borderId="65" xfId="0" applyNumberFormat="1" applyFont="1" applyBorder="1" applyAlignment="1" applyProtection="1">
      <alignment horizontal="center" vertical="center"/>
    </xf>
    <xf numFmtId="0" fontId="3" fillId="6" borderId="65" xfId="0" applyFont="1" applyFill="1" applyBorder="1" applyAlignment="1" applyProtection="1">
      <alignment horizontal="center" vertical="center" wrapText="1"/>
      <protection locked="0"/>
    </xf>
    <xf numFmtId="2" fontId="3" fillId="0" borderId="12" xfId="0" applyNumberFormat="1" applyFont="1" applyBorder="1" applyAlignment="1" applyProtection="1">
      <alignment horizontal="center" vertical="center" wrapText="1"/>
      <protection locked="0"/>
    </xf>
    <xf numFmtId="0" fontId="5" fillId="6" borderId="58" xfId="0" applyFont="1" applyFill="1" applyBorder="1" applyAlignment="1" applyProtection="1">
      <alignment horizontal="center" vertical="center"/>
    </xf>
    <xf numFmtId="165" fontId="3" fillId="0" borderId="22" xfId="0" applyNumberFormat="1" applyFont="1" applyBorder="1" applyAlignment="1" applyProtection="1">
      <alignment horizontal="center" vertical="center" wrapText="1"/>
    </xf>
    <xf numFmtId="165" fontId="3" fillId="0" borderId="62" xfId="0" applyNumberFormat="1" applyFont="1" applyBorder="1" applyAlignment="1" applyProtection="1">
      <alignment horizontal="center" vertical="center" wrapText="1"/>
    </xf>
    <xf numFmtId="165" fontId="3" fillId="0" borderId="66" xfId="0" applyNumberFormat="1" applyFont="1" applyBorder="1" applyAlignment="1" applyProtection="1">
      <alignment horizontal="center" vertical="center"/>
    </xf>
    <xf numFmtId="0" fontId="3" fillId="6" borderId="66" xfId="0" applyFont="1" applyFill="1" applyBorder="1" applyAlignment="1" applyProtection="1">
      <alignment horizontal="center" vertical="center" wrapText="1"/>
      <protection locked="0"/>
    </xf>
    <xf numFmtId="2" fontId="3" fillId="0" borderId="22" xfId="0" applyNumberFormat="1" applyFont="1" applyBorder="1" applyAlignment="1" applyProtection="1">
      <alignment horizontal="center" vertical="center" wrapText="1"/>
      <protection locked="0"/>
    </xf>
    <xf numFmtId="0" fontId="5" fillId="6" borderId="64" xfId="0" applyFont="1" applyFill="1" applyBorder="1" applyAlignment="1" applyProtection="1">
      <alignment horizontal="center" vertical="center" wrapText="1"/>
    </xf>
    <xf numFmtId="0" fontId="3" fillId="0" borderId="68" xfId="0" applyFont="1" applyBorder="1" applyAlignment="1" applyProtection="1">
      <alignment horizontal="center" vertical="center" wrapText="1"/>
    </xf>
    <xf numFmtId="0" fontId="3" fillId="0" borderId="54" xfId="0" applyFont="1" applyBorder="1" applyAlignment="1" applyProtection="1">
      <alignment horizontal="center" vertical="center" wrapText="1"/>
    </xf>
    <xf numFmtId="0" fontId="3" fillId="0" borderId="69" xfId="0" applyFont="1" applyBorder="1" applyAlignment="1" applyProtection="1">
      <alignment horizontal="center" vertical="center" wrapText="1"/>
    </xf>
    <xf numFmtId="164" fontId="14" fillId="0" borderId="14" xfId="0" applyNumberFormat="1" applyFont="1" applyBorder="1" applyAlignment="1" applyProtection="1">
      <alignment horizontal="center" vertical="center"/>
      <protection locked="0"/>
    </xf>
    <xf numFmtId="164" fontId="14" fillId="0" borderId="23" xfId="0" applyNumberFormat="1" applyFont="1" applyBorder="1" applyAlignment="1" applyProtection="1">
      <alignment horizontal="center" vertical="center"/>
      <protection locked="0"/>
    </xf>
    <xf numFmtId="164" fontId="3" fillId="0" borderId="53" xfId="0" applyNumberFormat="1" applyFont="1" applyBorder="1" applyAlignment="1" applyProtection="1">
      <alignment horizontal="center" vertical="center"/>
    </xf>
    <xf numFmtId="165" fontId="3" fillId="0" borderId="14" xfId="0" applyNumberFormat="1" applyFont="1" applyBorder="1" applyAlignment="1" applyProtection="1">
      <alignment horizontal="center" vertical="center" wrapText="1"/>
    </xf>
    <xf numFmtId="165" fontId="3" fillId="0" borderId="73" xfId="0" applyNumberFormat="1" applyFont="1" applyBorder="1" applyAlignment="1" applyProtection="1">
      <alignment horizontal="center" vertical="center" wrapText="1"/>
    </xf>
    <xf numFmtId="0" fontId="5" fillId="9" borderId="65" xfId="0" applyFont="1" applyFill="1" applyBorder="1" applyAlignment="1" applyProtection="1">
      <alignment horizontal="center" vertical="center" wrapText="1"/>
    </xf>
    <xf numFmtId="164" fontId="3" fillId="0" borderId="12" xfId="0" applyNumberFormat="1" applyFont="1" applyBorder="1" applyAlignment="1" applyProtection="1">
      <alignment horizontal="center" vertical="center"/>
    </xf>
    <xf numFmtId="164" fontId="3" fillId="0" borderId="13" xfId="0" applyNumberFormat="1" applyFont="1" applyBorder="1" applyAlignment="1" applyProtection="1">
      <alignment horizontal="center" vertical="center"/>
    </xf>
    <xf numFmtId="164" fontId="3" fillId="0" borderId="20" xfId="0" applyNumberFormat="1" applyFont="1" applyBorder="1" applyAlignment="1" applyProtection="1">
      <alignment horizontal="center" vertical="center"/>
    </xf>
    <xf numFmtId="164" fontId="14" fillId="0" borderId="0" xfId="0" applyNumberFormat="1" applyFont="1" applyBorder="1" applyAlignment="1" applyProtection="1">
      <alignment horizontal="center" vertical="center"/>
    </xf>
    <xf numFmtId="164" fontId="3" fillId="0" borderId="0" xfId="0" applyNumberFormat="1" applyFont="1" applyBorder="1" applyAlignment="1" applyProtection="1">
      <alignment horizontal="center" vertical="center"/>
    </xf>
    <xf numFmtId="165" fontId="3" fillId="0" borderId="66" xfId="0" applyNumberFormat="1" applyFont="1" applyBorder="1" applyAlignment="1" applyProtection="1">
      <alignment horizontal="center" vertical="center" wrapText="1"/>
    </xf>
    <xf numFmtId="0" fontId="5" fillId="9" borderId="66" xfId="0" applyFont="1" applyFill="1" applyBorder="1" applyAlignment="1" applyProtection="1">
      <alignment horizontal="center" vertical="center" wrapText="1"/>
    </xf>
    <xf numFmtId="164" fontId="3" fillId="0" borderId="22" xfId="0" applyNumberFormat="1" applyFont="1" applyBorder="1" applyAlignment="1" applyProtection="1">
      <alignment horizontal="center" vertical="center"/>
    </xf>
    <xf numFmtId="164" fontId="3" fillId="0" borderId="1" xfId="0" applyNumberFormat="1" applyFont="1" applyBorder="1" applyAlignment="1" applyProtection="1">
      <alignment horizontal="center" vertical="center"/>
    </xf>
    <xf numFmtId="0" fontId="5" fillId="9" borderId="67" xfId="0" applyFont="1" applyFill="1" applyBorder="1" applyAlignment="1" applyProtection="1">
      <alignment horizontal="center" vertical="center" wrapText="1"/>
    </xf>
    <xf numFmtId="164" fontId="3" fillId="0" borderId="14" xfId="0" applyNumberFormat="1" applyFont="1" applyBorder="1" applyAlignment="1" applyProtection="1">
      <alignment horizontal="center" vertical="center"/>
    </xf>
    <xf numFmtId="164" fontId="3" fillId="0" borderId="23" xfId="0" applyNumberFormat="1" applyFont="1" applyBorder="1" applyAlignment="1" applyProtection="1">
      <alignment horizontal="center" vertical="center"/>
    </xf>
    <xf numFmtId="0" fontId="5" fillId="6" borderId="59" xfId="0" applyFont="1" applyFill="1" applyBorder="1" applyAlignment="1" applyProtection="1">
      <alignment horizontal="center" vertical="center"/>
    </xf>
    <xf numFmtId="165" fontId="3" fillId="0" borderId="67" xfId="0" applyNumberFormat="1" applyFont="1" applyBorder="1" applyAlignment="1" applyProtection="1">
      <alignment horizontal="center" vertical="center" wrapText="1"/>
    </xf>
    <xf numFmtId="0" fontId="3" fillId="6" borderId="67" xfId="0" applyFont="1" applyFill="1" applyBorder="1" applyAlignment="1" applyProtection="1">
      <alignment horizontal="center" vertical="center" wrapText="1"/>
      <protection locked="0"/>
    </xf>
    <xf numFmtId="2" fontId="3" fillId="0" borderId="14" xfId="0" applyNumberFormat="1" applyFont="1" applyBorder="1" applyAlignment="1" applyProtection="1">
      <alignment horizontal="center" vertical="center" wrapText="1"/>
      <protection locked="0"/>
    </xf>
    <xf numFmtId="0" fontId="3" fillId="0" borderId="53" xfId="0" applyFont="1" applyBorder="1" applyAlignment="1" applyProtection="1">
      <alignment horizontal="center" vertical="center" wrapText="1"/>
    </xf>
    <xf numFmtId="0" fontId="5" fillId="0" borderId="0" xfId="0" applyFont="1" applyFill="1" applyBorder="1" applyAlignment="1" applyProtection="1">
      <alignment horizontal="center" vertical="center" wrapText="1"/>
    </xf>
    <xf numFmtId="0" fontId="3" fillId="0" borderId="14" xfId="0" applyFont="1" applyBorder="1" applyAlignment="1" applyProtection="1">
      <alignment horizontal="center" vertical="center" wrapText="1"/>
    </xf>
    <xf numFmtId="0" fontId="3" fillId="0" borderId="23" xfId="0" applyFont="1" applyBorder="1" applyAlignment="1" applyProtection="1">
      <alignment horizontal="center" vertical="center" wrapText="1"/>
    </xf>
    <xf numFmtId="164" fontId="3" fillId="0" borderId="0" xfId="0" applyNumberFormat="1" applyFont="1" applyFill="1" applyBorder="1" applyAlignment="1" applyProtection="1">
      <alignment horizontal="center" vertical="center" wrapText="1"/>
    </xf>
    <xf numFmtId="0" fontId="5" fillId="9" borderId="57" xfId="0" applyFont="1" applyFill="1" applyBorder="1" applyAlignment="1" applyProtection="1">
      <alignment horizontal="center" vertical="center" wrapText="1"/>
    </xf>
    <xf numFmtId="0" fontId="5" fillId="9" borderId="58" xfId="0" applyFont="1" applyFill="1" applyBorder="1" applyAlignment="1" applyProtection="1">
      <alignment horizontal="center" vertical="center" wrapText="1"/>
    </xf>
    <xf numFmtId="0" fontId="5" fillId="9" borderId="59" xfId="0" applyFont="1" applyFill="1" applyBorder="1" applyAlignment="1" applyProtection="1">
      <alignment horizontal="center" vertical="center" wrapText="1"/>
    </xf>
    <xf numFmtId="0" fontId="5" fillId="10" borderId="28" xfId="0" applyFont="1" applyFill="1" applyBorder="1" applyAlignment="1" applyProtection="1">
      <alignment horizontal="left" vertical="center" wrapText="1"/>
    </xf>
    <xf numFmtId="0" fontId="5" fillId="10" borderId="31" xfId="0" applyFont="1" applyFill="1" applyBorder="1" applyAlignment="1" applyProtection="1">
      <alignment horizontal="left" vertical="center" wrapText="1"/>
    </xf>
    <xf numFmtId="0" fontId="5" fillId="10" borderId="29" xfId="0" applyFont="1" applyFill="1" applyBorder="1" applyAlignment="1" applyProtection="1">
      <alignment horizontal="left" vertical="center" wrapText="1"/>
    </xf>
    <xf numFmtId="0" fontId="5" fillId="10" borderId="4" xfId="0" applyFont="1" applyFill="1" applyBorder="1" applyAlignment="1" applyProtection="1">
      <alignment horizontal="left" vertical="center" wrapText="1"/>
    </xf>
    <xf numFmtId="0" fontId="5" fillId="10" borderId="5" xfId="0" applyFont="1" applyFill="1" applyBorder="1" applyAlignment="1" applyProtection="1">
      <alignment horizontal="left" vertical="center" wrapText="1"/>
    </xf>
    <xf numFmtId="0" fontId="5" fillId="10" borderId="6" xfId="0" applyFont="1" applyFill="1" applyBorder="1" applyAlignment="1" applyProtection="1">
      <alignment horizontal="left" vertical="center" wrapText="1"/>
    </xf>
    <xf numFmtId="0" fontId="3" fillId="0" borderId="0" xfId="0" applyFont="1" applyFill="1" applyBorder="1" applyAlignment="1" applyProtection="1">
      <alignment horizontal="center" vertical="center" wrapText="1"/>
    </xf>
    <xf numFmtId="0" fontId="2" fillId="3" borderId="4" xfId="0" applyFont="1" applyFill="1" applyBorder="1" applyAlignment="1">
      <alignment horizontal="right" vertical="center" wrapText="1"/>
    </xf>
    <xf numFmtId="0" fontId="2" fillId="0" borderId="0" xfId="0" applyFont="1" applyAlignment="1">
      <alignment horizontal="right" vertical="center" wrapText="1"/>
    </xf>
    <xf numFmtId="0" fontId="2" fillId="5" borderId="4" xfId="0" applyFont="1" applyFill="1" applyBorder="1" applyAlignment="1">
      <alignment horizontal="left" vertical="center" wrapText="1"/>
    </xf>
    <xf numFmtId="0" fontId="2" fillId="5" borderId="5" xfId="0" applyFont="1" applyFill="1" applyBorder="1" applyAlignment="1">
      <alignment horizontal="left" vertical="center" wrapText="1"/>
    </xf>
    <xf numFmtId="0" fontId="2" fillId="5" borderId="6" xfId="0" applyFont="1" applyFill="1" applyBorder="1" applyAlignment="1">
      <alignment horizontal="left" vertical="center" wrapText="1"/>
    </xf>
    <xf numFmtId="0" fontId="2" fillId="5" borderId="4" xfId="0" applyFont="1" applyFill="1" applyBorder="1" applyAlignment="1">
      <alignment horizontal="center" vertical="center" wrapText="1"/>
    </xf>
    <xf numFmtId="0" fontId="2" fillId="5" borderId="5" xfId="0" applyFont="1" applyFill="1" applyBorder="1" applyAlignment="1">
      <alignment horizontal="center" vertical="center" wrapText="1"/>
    </xf>
    <xf numFmtId="0" fontId="2" fillId="5" borderId="6" xfId="0" applyFont="1" applyFill="1" applyBorder="1" applyAlignment="1">
      <alignment horizontal="center" vertical="center" wrapText="1"/>
    </xf>
    <xf numFmtId="0" fontId="12" fillId="0" borderId="28" xfId="0" applyFont="1" applyBorder="1" applyAlignment="1">
      <alignment horizontal="left" vertical="center" wrapText="1"/>
    </xf>
    <xf numFmtId="0" fontId="12" fillId="0" borderId="31" xfId="0" applyFont="1" applyBorder="1" applyAlignment="1">
      <alignment horizontal="left" vertical="center" wrapText="1"/>
    </xf>
    <xf numFmtId="0" fontId="12" fillId="0" borderId="29" xfId="0" applyFont="1" applyBorder="1" applyAlignment="1">
      <alignment horizontal="left" vertical="center" wrapText="1"/>
    </xf>
    <xf numFmtId="0" fontId="12" fillId="0" borderId="27" xfId="0" applyFont="1" applyBorder="1" applyAlignment="1">
      <alignment horizontal="left" vertical="center" wrapText="1"/>
    </xf>
    <xf numFmtId="0" fontId="12" fillId="0" borderId="0" xfId="0" applyFont="1" applyAlignment="1">
      <alignment horizontal="left" vertical="center" wrapText="1"/>
    </xf>
    <xf numFmtId="0" fontId="12" fillId="0" borderId="47" xfId="0" applyFont="1" applyBorder="1" applyAlignment="1">
      <alignment horizontal="left" vertical="center" wrapText="1"/>
    </xf>
    <xf numFmtId="0" fontId="12" fillId="0" borderId="7" xfId="0" applyFont="1" applyBorder="1" applyAlignment="1">
      <alignment horizontal="left" vertical="center" wrapText="1"/>
    </xf>
    <xf numFmtId="0" fontId="12" fillId="0" borderId="46" xfId="0" applyFont="1" applyBorder="1" applyAlignment="1">
      <alignment horizontal="left" vertical="center" wrapText="1"/>
    </xf>
    <xf numFmtId="0" fontId="12" fillId="0" borderId="30" xfId="0" applyFont="1" applyBorder="1" applyAlignment="1">
      <alignment horizontal="left" vertical="center" wrapText="1"/>
    </xf>
    <xf numFmtId="0" fontId="7" fillId="2" borderId="10" xfId="0" applyFont="1" applyFill="1" applyBorder="1" applyAlignment="1">
      <alignment horizontal="center" vertical="center" wrapText="1"/>
    </xf>
    <xf numFmtId="0" fontId="7" fillId="2" borderId="25" xfId="0" applyFont="1" applyFill="1" applyBorder="1" applyAlignment="1">
      <alignment horizontal="center" vertical="center" wrapText="1"/>
    </xf>
    <xf numFmtId="0" fontId="7" fillId="2" borderId="11" xfId="0" applyFont="1" applyFill="1" applyBorder="1" applyAlignment="1">
      <alignment horizontal="center" vertical="center" wrapText="1"/>
    </xf>
    <xf numFmtId="0" fontId="4" fillId="0" borderId="28" xfId="0" applyFont="1" applyBorder="1" applyAlignment="1">
      <alignment vertical="center" wrapText="1"/>
    </xf>
    <xf numFmtId="0" fontId="4" fillId="0" borderId="31" xfId="0" applyFont="1" applyBorder="1" applyAlignment="1">
      <alignment vertical="center" wrapText="1"/>
    </xf>
    <xf numFmtId="0" fontId="4" fillId="0" borderId="29" xfId="0" applyFont="1" applyBorder="1" applyAlignment="1">
      <alignment vertical="center" wrapText="1"/>
    </xf>
    <xf numFmtId="0" fontId="4" fillId="0" borderId="27" xfId="0" applyFont="1" applyBorder="1" applyAlignment="1">
      <alignment vertical="center" wrapText="1"/>
    </xf>
    <xf numFmtId="0" fontId="4" fillId="0" borderId="0" xfId="0" applyFont="1" applyBorder="1" applyAlignment="1">
      <alignment vertical="center" wrapText="1"/>
    </xf>
    <xf numFmtId="0" fontId="4" fillId="0" borderId="47" xfId="0" applyFont="1" applyBorder="1" applyAlignment="1">
      <alignment vertical="center" wrapText="1"/>
    </xf>
    <xf numFmtId="0" fontId="4" fillId="0" borderId="7" xfId="0" applyFont="1" applyBorder="1" applyAlignment="1">
      <alignment vertical="center" wrapText="1"/>
    </xf>
    <xf numFmtId="0" fontId="4" fillId="0" borderId="46" xfId="0" applyFont="1" applyBorder="1" applyAlignment="1">
      <alignment vertical="center" wrapText="1"/>
    </xf>
    <xf numFmtId="0" fontId="4" fillId="0" borderId="30" xfId="0" applyFont="1" applyBorder="1" applyAlignment="1">
      <alignmen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1.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3.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2.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1.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2.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3.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_rels/chart14.xml.rels><?xml version="1.0" encoding="UTF-8" standalone="yes"?>
<Relationships xmlns="http://schemas.openxmlformats.org/package/2006/relationships"><Relationship Id="rId2" Type="http://schemas.microsoft.com/office/2011/relationships/chartColorStyle" Target="colors14.xml"/><Relationship Id="rId1" Type="http://schemas.microsoft.com/office/2011/relationships/chartStyle" Target="style14.xml"/></Relationships>
</file>

<file path=xl/charts/_rels/chart15.xml.rels><?xml version="1.0" encoding="UTF-8" standalone="yes"?>
<Relationships xmlns="http://schemas.openxmlformats.org/package/2006/relationships"><Relationship Id="rId2" Type="http://schemas.microsoft.com/office/2011/relationships/chartColorStyle" Target="colors15.xml"/><Relationship Id="rId1" Type="http://schemas.microsoft.com/office/2011/relationships/chartStyle" Target="style15.xml"/></Relationships>
</file>

<file path=xl/charts/_rels/chart16.xml.rels><?xml version="1.0" encoding="UTF-8" standalone="yes"?>
<Relationships xmlns="http://schemas.openxmlformats.org/package/2006/relationships"><Relationship Id="rId2" Type="http://schemas.microsoft.com/office/2011/relationships/chartColorStyle" Target="colors16.xml"/><Relationship Id="rId1" Type="http://schemas.microsoft.com/office/2011/relationships/chartStyle" Target="style16.xml"/></Relationships>
</file>

<file path=xl/charts/_rels/chart17.xml.rels><?xml version="1.0" encoding="UTF-8" standalone="yes"?>
<Relationships xmlns="http://schemas.openxmlformats.org/package/2006/relationships"><Relationship Id="rId2" Type="http://schemas.microsoft.com/office/2011/relationships/chartColorStyle" Target="colors17.xml"/><Relationship Id="rId1" Type="http://schemas.microsoft.com/office/2011/relationships/chartStyle" Target="style17.xml"/></Relationships>
</file>

<file path=xl/charts/_rels/chart18.xml.rels><?xml version="1.0" encoding="UTF-8" standalone="yes"?>
<Relationships xmlns="http://schemas.openxmlformats.org/package/2006/relationships"><Relationship Id="rId2" Type="http://schemas.microsoft.com/office/2011/relationships/chartColorStyle" Target="colors18.xml"/><Relationship Id="rId1" Type="http://schemas.microsoft.com/office/2011/relationships/chartStyle" Target="style18.xml"/></Relationships>
</file>

<file path=xl/charts/_rels/chart19.xml.rels><?xml version="1.0" encoding="UTF-8" standalone="yes"?>
<Relationships xmlns="http://schemas.openxmlformats.org/package/2006/relationships"><Relationship Id="rId2" Type="http://schemas.microsoft.com/office/2011/relationships/chartColorStyle" Target="colors19.xml"/><Relationship Id="rId1" Type="http://schemas.microsoft.com/office/2011/relationships/chartStyle" Target="style19.xml"/></Relationships>
</file>

<file path=xl/charts/_rels/chart20.xml.rels><?xml version="1.0" encoding="UTF-8" standalone="yes"?>
<Relationships xmlns="http://schemas.openxmlformats.org/package/2006/relationships"><Relationship Id="rId2" Type="http://schemas.microsoft.com/office/2011/relationships/chartColorStyle" Target="colors20.xml"/><Relationship Id="rId1" Type="http://schemas.microsoft.com/office/2011/relationships/chartStyle" Target="style20.xml"/></Relationships>
</file>

<file path=xl/charts/_rels/chart21.xml.rels><?xml version="1.0" encoding="UTF-8" standalone="yes"?>
<Relationships xmlns="http://schemas.openxmlformats.org/package/2006/relationships"><Relationship Id="rId2" Type="http://schemas.microsoft.com/office/2011/relationships/chartColorStyle" Target="colors21.xml"/><Relationship Id="rId1" Type="http://schemas.microsoft.com/office/2011/relationships/chartStyle" Target="style21.xml"/></Relationships>
</file>

<file path=xl/charts/_rels/chart22.xml.rels><?xml version="1.0" encoding="UTF-8" standalone="yes"?>
<Relationships xmlns="http://schemas.openxmlformats.org/package/2006/relationships"><Relationship Id="rId2" Type="http://schemas.microsoft.com/office/2011/relationships/chartColorStyle" Target="colors22.xml"/><Relationship Id="rId1" Type="http://schemas.microsoft.com/office/2011/relationships/chartStyle" Target="style2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CO"/>
              <a:t>Student</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scatterChart>
        <c:scatterStyle val="smoothMarker"/>
        <c:varyColors val="0"/>
        <c:ser>
          <c:idx val="0"/>
          <c:order val="0"/>
          <c:spPr>
            <a:ln w="19050" cap="rnd">
              <a:solidFill>
                <a:schemeClr val="accent1"/>
              </a:solidFill>
              <a:round/>
            </a:ln>
            <a:effectLst/>
          </c:spPr>
          <c:marker>
            <c:symbol val="circle"/>
            <c:size val="5"/>
            <c:spPr>
              <a:solidFill>
                <a:schemeClr val="accent1"/>
              </a:solidFill>
              <a:ln w="9525">
                <a:solidFill>
                  <a:schemeClr val="accent1"/>
                </a:solidFill>
              </a:ln>
              <a:effectLst/>
            </c:spPr>
          </c:marker>
          <c:trendline>
            <c:spPr>
              <a:ln w="19050" cap="rnd">
                <a:solidFill>
                  <a:schemeClr val="accent1"/>
                </a:solidFill>
                <a:prstDash val="sysDot"/>
              </a:ln>
              <a:effectLst/>
            </c:spPr>
            <c:trendlineType val="poly"/>
            <c:order val="3"/>
            <c:dispRSqr val="1"/>
            <c:dispEq val="1"/>
            <c:trendlineLbl>
              <c:layout>
                <c:manualLayout>
                  <c:x val="0.12423517060367455"/>
                  <c:y val="-0.43039812128747063"/>
                </c:manualLayout>
              </c:layout>
              <c:numFmt formatCode="General" sourceLinked="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trendlineLbl>
          </c:trendline>
          <c:xVal>
            <c:numRef>
              <c:f>'[3]Anova '!$R$7:$R$31</c:f>
              <c:numCache>
                <c:formatCode>General</c:formatCode>
                <c:ptCount val="25"/>
                <c:pt idx="0">
                  <c:v>0</c:v>
                </c:pt>
                <c:pt idx="1">
                  <c:v>0</c:v>
                </c:pt>
                <c:pt idx="2">
                  <c:v>0</c:v>
                </c:pt>
                <c:pt idx="3">
                  <c:v>0</c:v>
                </c:pt>
                <c:pt idx="4">
                  <c:v>0</c:v>
                </c:pt>
                <c:pt idx="5">
                  <c:v>0</c:v>
                </c:pt>
                <c:pt idx="6">
                  <c:v>0</c:v>
                </c:pt>
                <c:pt idx="7">
                  <c:v>0</c:v>
                </c:pt>
                <c:pt idx="8">
                  <c:v>10</c:v>
                </c:pt>
                <c:pt idx="9">
                  <c:v>11</c:v>
                </c:pt>
                <c:pt idx="10">
                  <c:v>12</c:v>
                </c:pt>
                <c:pt idx="11">
                  <c:v>13</c:v>
                </c:pt>
                <c:pt idx="12">
                  <c:v>14</c:v>
                </c:pt>
                <c:pt idx="13">
                  <c:v>15</c:v>
                </c:pt>
                <c:pt idx="14">
                  <c:v>16</c:v>
                </c:pt>
                <c:pt idx="15">
                  <c:v>17</c:v>
                </c:pt>
                <c:pt idx="16">
                  <c:v>18</c:v>
                </c:pt>
                <c:pt idx="17">
                  <c:v>19</c:v>
                </c:pt>
                <c:pt idx="18">
                  <c:v>20</c:v>
                </c:pt>
                <c:pt idx="19">
                  <c:v>21</c:v>
                </c:pt>
                <c:pt idx="20">
                  <c:v>22</c:v>
                </c:pt>
                <c:pt idx="21">
                  <c:v>23</c:v>
                </c:pt>
                <c:pt idx="22">
                  <c:v>24</c:v>
                </c:pt>
                <c:pt idx="23">
                  <c:v>25</c:v>
                </c:pt>
                <c:pt idx="24">
                  <c:v>26</c:v>
                </c:pt>
              </c:numCache>
            </c:numRef>
          </c:xVal>
          <c:yVal>
            <c:numRef>
              <c:f>'[3]Anova '!$S$7:$S$31</c:f>
              <c:numCache>
                <c:formatCode>General</c:formatCode>
                <c:ptCount val="25"/>
                <c:pt idx="0">
                  <c:v>0</c:v>
                </c:pt>
                <c:pt idx="1">
                  <c:v>0</c:v>
                </c:pt>
                <c:pt idx="2">
                  <c:v>0</c:v>
                </c:pt>
                <c:pt idx="3">
                  <c:v>0</c:v>
                </c:pt>
                <c:pt idx="4">
                  <c:v>0</c:v>
                </c:pt>
                <c:pt idx="5">
                  <c:v>0</c:v>
                </c:pt>
                <c:pt idx="6">
                  <c:v>0</c:v>
                </c:pt>
                <c:pt idx="7">
                  <c:v>0</c:v>
                </c:pt>
                <c:pt idx="8">
                  <c:v>2.2281</c:v>
                </c:pt>
                <c:pt idx="9">
                  <c:v>2.2010000000000001</c:v>
                </c:pt>
                <c:pt idx="10">
                  <c:v>2.1787999999999998</c:v>
                </c:pt>
                <c:pt idx="11">
                  <c:v>2.1604000000000001</c:v>
                </c:pt>
                <c:pt idx="12">
                  <c:v>2.1448</c:v>
                </c:pt>
                <c:pt idx="13">
                  <c:v>2.1315</c:v>
                </c:pt>
                <c:pt idx="14">
                  <c:v>2.1198999999999999</c:v>
                </c:pt>
                <c:pt idx="15">
                  <c:v>2.1097999999999999</c:v>
                </c:pt>
                <c:pt idx="16">
                  <c:v>2.1009000000000002</c:v>
                </c:pt>
                <c:pt idx="17">
                  <c:v>2.093</c:v>
                </c:pt>
                <c:pt idx="18">
                  <c:v>2.0859999999999999</c:v>
                </c:pt>
                <c:pt idx="19">
                  <c:v>2.0796000000000001</c:v>
                </c:pt>
                <c:pt idx="20">
                  <c:v>2.0739000000000001</c:v>
                </c:pt>
                <c:pt idx="21">
                  <c:v>2.0687000000000002</c:v>
                </c:pt>
                <c:pt idx="22">
                  <c:v>2.0638999999999998</c:v>
                </c:pt>
                <c:pt idx="23">
                  <c:v>2.0594999999999999</c:v>
                </c:pt>
                <c:pt idx="24">
                  <c:v>2.0554999999999999</c:v>
                </c:pt>
              </c:numCache>
            </c:numRef>
          </c:yVal>
          <c:smooth val="1"/>
          <c:extLst>
            <c:ext xmlns:c16="http://schemas.microsoft.com/office/drawing/2014/chart" uri="{C3380CC4-5D6E-409C-BE32-E72D297353CC}">
              <c16:uniqueId val="{00000001-698A-4CE3-8FC1-E2C49E45D721}"/>
            </c:ext>
          </c:extLst>
        </c:ser>
        <c:dLbls>
          <c:showLegendKey val="0"/>
          <c:showVal val="0"/>
          <c:showCatName val="0"/>
          <c:showSerName val="0"/>
          <c:showPercent val="0"/>
          <c:showBubbleSize val="0"/>
        </c:dLbls>
        <c:axId val="293043216"/>
        <c:axId val="291445392"/>
      </c:scatterChart>
      <c:valAx>
        <c:axId val="293043216"/>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91445392"/>
        <c:crosses val="autoZero"/>
        <c:crossBetween val="midCat"/>
      </c:valAx>
      <c:valAx>
        <c:axId val="291445392"/>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93043216"/>
        <c:crosses val="autoZero"/>
        <c:crossBetween val="midCat"/>
      </c:valAx>
      <c:spPr>
        <a:noFill/>
        <a:ln>
          <a:noFill/>
        </a:ln>
        <a:effectLst/>
      </c:spPr>
    </c:plotArea>
    <c:plotVisOnly val="1"/>
    <c:dispBlanksAs val="gap"/>
    <c:showDLblsOverMax val="0"/>
  </c:chart>
  <c:spPr>
    <a:solidFill>
      <a:schemeClr val="bg1"/>
    </a:solidFill>
    <a:ln w="127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CO"/>
              <a:t>Student</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scatterChart>
        <c:scatterStyle val="smoothMarker"/>
        <c:varyColors val="0"/>
        <c:ser>
          <c:idx val="0"/>
          <c:order val="0"/>
          <c:spPr>
            <a:ln w="19050" cap="rnd">
              <a:solidFill>
                <a:schemeClr val="accent1"/>
              </a:solidFill>
              <a:round/>
            </a:ln>
            <a:effectLst/>
          </c:spPr>
          <c:marker>
            <c:symbol val="circle"/>
            <c:size val="5"/>
            <c:spPr>
              <a:solidFill>
                <a:schemeClr val="accent1"/>
              </a:solidFill>
              <a:ln w="9525">
                <a:solidFill>
                  <a:schemeClr val="accent1"/>
                </a:solidFill>
              </a:ln>
              <a:effectLst/>
            </c:spPr>
          </c:marker>
          <c:trendline>
            <c:spPr>
              <a:ln w="19050" cap="rnd">
                <a:solidFill>
                  <a:schemeClr val="accent1"/>
                </a:solidFill>
                <a:prstDash val="sysDot"/>
              </a:ln>
              <a:effectLst/>
            </c:spPr>
            <c:trendlineType val="poly"/>
            <c:order val="3"/>
            <c:dispRSqr val="1"/>
            <c:dispEq val="1"/>
            <c:trendlineLbl>
              <c:layout>
                <c:manualLayout>
                  <c:x val="0.12800059992500937"/>
                  <c:y val="-0.55252930487761431"/>
                </c:manualLayout>
              </c:layout>
              <c:numFmt formatCode="General" sourceLinked="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trendlineLbl>
          </c:trendline>
          <c:xVal>
            <c:numRef>
              <c:f>'Anova 2'!$R$15:$R$25</c:f>
              <c:numCache>
                <c:formatCode>General</c:formatCode>
                <c:ptCount val="11"/>
                <c:pt idx="2">
                  <c:v>7</c:v>
                </c:pt>
                <c:pt idx="3">
                  <c:v>8</c:v>
                </c:pt>
                <c:pt idx="4">
                  <c:v>9</c:v>
                </c:pt>
                <c:pt idx="5">
                  <c:v>10</c:v>
                </c:pt>
                <c:pt idx="6">
                  <c:v>11</c:v>
                </c:pt>
                <c:pt idx="7">
                  <c:v>12</c:v>
                </c:pt>
                <c:pt idx="8">
                  <c:v>13</c:v>
                </c:pt>
                <c:pt idx="9">
                  <c:v>14</c:v>
                </c:pt>
                <c:pt idx="10">
                  <c:v>15</c:v>
                </c:pt>
              </c:numCache>
            </c:numRef>
          </c:xVal>
          <c:yVal>
            <c:numRef>
              <c:f>'Anova 2'!$S$15:$S$25</c:f>
              <c:numCache>
                <c:formatCode>General</c:formatCode>
                <c:ptCount val="11"/>
                <c:pt idx="2">
                  <c:v>3.4994999999999998</c:v>
                </c:pt>
                <c:pt idx="3" formatCode="0.0000">
                  <c:v>3.3553999999999999</c:v>
                </c:pt>
                <c:pt idx="4" formatCode="0.0000">
                  <c:v>3.2498</c:v>
                </c:pt>
                <c:pt idx="5" formatCode="0.0000">
                  <c:v>3.1692999999999998</c:v>
                </c:pt>
                <c:pt idx="6" formatCode="0.0000">
                  <c:v>3.1057999999999999</c:v>
                </c:pt>
                <c:pt idx="7" formatCode="0.0000">
                  <c:v>3.0545</c:v>
                </c:pt>
                <c:pt idx="8" formatCode="0.0000">
                  <c:v>3.0123000000000002</c:v>
                </c:pt>
                <c:pt idx="9" formatCode="0.0000">
                  <c:v>2.9767999999999999</c:v>
                </c:pt>
                <c:pt idx="10" formatCode="0.0000">
                  <c:v>2.9466999999999999</c:v>
                </c:pt>
              </c:numCache>
            </c:numRef>
          </c:yVal>
          <c:smooth val="1"/>
          <c:extLst>
            <c:ext xmlns:c16="http://schemas.microsoft.com/office/drawing/2014/chart" uri="{C3380CC4-5D6E-409C-BE32-E72D297353CC}">
              <c16:uniqueId val="{00000001-698A-4CE3-8FC1-E2C49E45D721}"/>
            </c:ext>
          </c:extLst>
        </c:ser>
        <c:dLbls>
          <c:showLegendKey val="0"/>
          <c:showVal val="0"/>
          <c:showCatName val="0"/>
          <c:showSerName val="0"/>
          <c:showPercent val="0"/>
          <c:showBubbleSize val="0"/>
        </c:dLbls>
        <c:axId val="289757824"/>
        <c:axId val="289758216"/>
      </c:scatterChart>
      <c:valAx>
        <c:axId val="289757824"/>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89758216"/>
        <c:crosses val="autoZero"/>
        <c:crossBetween val="midCat"/>
      </c:valAx>
      <c:valAx>
        <c:axId val="28975821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89757824"/>
        <c:crosses val="autoZero"/>
        <c:crossBetween val="midCat"/>
      </c:valAx>
      <c:spPr>
        <a:noFill/>
        <a:ln>
          <a:noFill/>
        </a:ln>
        <a:effectLst/>
      </c:spPr>
    </c:plotArea>
    <c:plotVisOnly val="1"/>
    <c:dispBlanksAs val="gap"/>
    <c:showDLblsOverMax val="0"/>
  </c:chart>
  <c:spPr>
    <a:solidFill>
      <a:schemeClr val="bg1"/>
    </a:solidFill>
    <a:ln w="127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CO"/>
              <a:t>Student</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scatterChart>
        <c:scatterStyle val="smoothMarker"/>
        <c:varyColors val="0"/>
        <c:ser>
          <c:idx val="0"/>
          <c:order val="0"/>
          <c:spPr>
            <a:ln w="19050" cap="rnd">
              <a:solidFill>
                <a:schemeClr val="accent1"/>
              </a:solidFill>
              <a:round/>
            </a:ln>
            <a:effectLst/>
          </c:spPr>
          <c:marker>
            <c:symbol val="circle"/>
            <c:size val="5"/>
            <c:spPr>
              <a:solidFill>
                <a:schemeClr val="accent1"/>
              </a:solidFill>
              <a:ln w="9525">
                <a:solidFill>
                  <a:schemeClr val="accent1"/>
                </a:solidFill>
              </a:ln>
              <a:effectLst/>
            </c:spPr>
          </c:marker>
          <c:trendline>
            <c:spPr>
              <a:ln w="19050" cap="rnd">
                <a:solidFill>
                  <a:schemeClr val="accent1"/>
                </a:solidFill>
                <a:prstDash val="sysDot"/>
              </a:ln>
              <a:effectLst/>
            </c:spPr>
            <c:trendlineType val="poly"/>
            <c:order val="3"/>
            <c:dispRSqr val="1"/>
            <c:dispEq val="1"/>
            <c:trendlineLbl>
              <c:layout>
                <c:manualLayout>
                  <c:x val="0.12423517060367455"/>
                  <c:y val="-0.43039812128747063"/>
                </c:manualLayout>
              </c:layout>
              <c:numFmt formatCode="General" sourceLinked="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trendlineLbl>
          </c:trendline>
          <c:xVal>
            <c:numRef>
              <c:f>'[3]Anova '!$R$7:$R$31</c:f>
              <c:numCache>
                <c:formatCode>General</c:formatCode>
                <c:ptCount val="25"/>
                <c:pt idx="0">
                  <c:v>0</c:v>
                </c:pt>
                <c:pt idx="1">
                  <c:v>0</c:v>
                </c:pt>
                <c:pt idx="2">
                  <c:v>0</c:v>
                </c:pt>
                <c:pt idx="3">
                  <c:v>0</c:v>
                </c:pt>
                <c:pt idx="4">
                  <c:v>0</c:v>
                </c:pt>
                <c:pt idx="5">
                  <c:v>0</c:v>
                </c:pt>
                <c:pt idx="6">
                  <c:v>0</c:v>
                </c:pt>
                <c:pt idx="7">
                  <c:v>0</c:v>
                </c:pt>
                <c:pt idx="8">
                  <c:v>10</c:v>
                </c:pt>
                <c:pt idx="9">
                  <c:v>11</c:v>
                </c:pt>
                <c:pt idx="10">
                  <c:v>12</c:v>
                </c:pt>
                <c:pt idx="11">
                  <c:v>13</c:v>
                </c:pt>
                <c:pt idx="12">
                  <c:v>14</c:v>
                </c:pt>
                <c:pt idx="13">
                  <c:v>15</c:v>
                </c:pt>
                <c:pt idx="14">
                  <c:v>16</c:v>
                </c:pt>
                <c:pt idx="15">
                  <c:v>17</c:v>
                </c:pt>
                <c:pt idx="16">
                  <c:v>18</c:v>
                </c:pt>
                <c:pt idx="17">
                  <c:v>19</c:v>
                </c:pt>
                <c:pt idx="18">
                  <c:v>20</c:v>
                </c:pt>
                <c:pt idx="19">
                  <c:v>21</c:v>
                </c:pt>
                <c:pt idx="20">
                  <c:v>22</c:v>
                </c:pt>
                <c:pt idx="21">
                  <c:v>23</c:v>
                </c:pt>
                <c:pt idx="22">
                  <c:v>24</c:v>
                </c:pt>
                <c:pt idx="23">
                  <c:v>25</c:v>
                </c:pt>
                <c:pt idx="24">
                  <c:v>26</c:v>
                </c:pt>
              </c:numCache>
            </c:numRef>
          </c:xVal>
          <c:yVal>
            <c:numRef>
              <c:f>'[3]Anova '!$S$7:$S$31</c:f>
              <c:numCache>
                <c:formatCode>General</c:formatCode>
                <c:ptCount val="25"/>
                <c:pt idx="0">
                  <c:v>0</c:v>
                </c:pt>
                <c:pt idx="1">
                  <c:v>0</c:v>
                </c:pt>
                <c:pt idx="2">
                  <c:v>0</c:v>
                </c:pt>
                <c:pt idx="3">
                  <c:v>0</c:v>
                </c:pt>
                <c:pt idx="4">
                  <c:v>0</c:v>
                </c:pt>
                <c:pt idx="5">
                  <c:v>0</c:v>
                </c:pt>
                <c:pt idx="6">
                  <c:v>0</c:v>
                </c:pt>
                <c:pt idx="7">
                  <c:v>0</c:v>
                </c:pt>
                <c:pt idx="8">
                  <c:v>2.2281</c:v>
                </c:pt>
                <c:pt idx="9">
                  <c:v>2.2010000000000001</c:v>
                </c:pt>
                <c:pt idx="10">
                  <c:v>2.1787999999999998</c:v>
                </c:pt>
                <c:pt idx="11">
                  <c:v>2.1604000000000001</c:v>
                </c:pt>
                <c:pt idx="12">
                  <c:v>2.1448</c:v>
                </c:pt>
                <c:pt idx="13">
                  <c:v>2.1315</c:v>
                </c:pt>
                <c:pt idx="14">
                  <c:v>2.1198999999999999</c:v>
                </c:pt>
                <c:pt idx="15">
                  <c:v>2.1097999999999999</c:v>
                </c:pt>
                <c:pt idx="16">
                  <c:v>2.1009000000000002</c:v>
                </c:pt>
                <c:pt idx="17">
                  <c:v>2.093</c:v>
                </c:pt>
                <c:pt idx="18">
                  <c:v>2.0859999999999999</c:v>
                </c:pt>
                <c:pt idx="19">
                  <c:v>2.0796000000000001</c:v>
                </c:pt>
                <c:pt idx="20">
                  <c:v>2.0739000000000001</c:v>
                </c:pt>
                <c:pt idx="21">
                  <c:v>2.0687000000000002</c:v>
                </c:pt>
                <c:pt idx="22">
                  <c:v>2.0638999999999998</c:v>
                </c:pt>
                <c:pt idx="23">
                  <c:v>2.0594999999999999</c:v>
                </c:pt>
                <c:pt idx="24">
                  <c:v>2.0554999999999999</c:v>
                </c:pt>
              </c:numCache>
            </c:numRef>
          </c:yVal>
          <c:smooth val="1"/>
          <c:extLst>
            <c:ext xmlns:c16="http://schemas.microsoft.com/office/drawing/2014/chart" uri="{C3380CC4-5D6E-409C-BE32-E72D297353CC}">
              <c16:uniqueId val="{00000001-698A-4CE3-8FC1-E2C49E45D721}"/>
            </c:ext>
          </c:extLst>
        </c:ser>
        <c:dLbls>
          <c:showLegendKey val="0"/>
          <c:showVal val="0"/>
          <c:showCatName val="0"/>
          <c:showSerName val="0"/>
          <c:showPercent val="0"/>
          <c:showBubbleSize val="0"/>
        </c:dLbls>
        <c:axId val="449515320"/>
        <c:axId val="449515712"/>
      </c:scatterChart>
      <c:valAx>
        <c:axId val="449515320"/>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449515712"/>
        <c:crosses val="autoZero"/>
        <c:crossBetween val="midCat"/>
      </c:valAx>
      <c:valAx>
        <c:axId val="449515712"/>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449515320"/>
        <c:crosses val="autoZero"/>
        <c:crossBetween val="midCat"/>
      </c:valAx>
      <c:spPr>
        <a:noFill/>
        <a:ln>
          <a:noFill/>
        </a:ln>
        <a:effectLst/>
      </c:spPr>
    </c:plotArea>
    <c:plotVisOnly val="1"/>
    <c:dispBlanksAs val="gap"/>
    <c:showDLblsOverMax val="0"/>
  </c:chart>
  <c:spPr>
    <a:solidFill>
      <a:schemeClr val="bg1"/>
    </a:solidFill>
    <a:ln w="127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CO"/>
              <a:t>T Student 95%</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scatterChart>
        <c:scatterStyle val="smoothMarker"/>
        <c:varyColors val="0"/>
        <c:ser>
          <c:idx val="0"/>
          <c:order val="0"/>
          <c:spPr>
            <a:ln w="19050" cap="rnd">
              <a:solidFill>
                <a:schemeClr val="accent1"/>
              </a:solidFill>
              <a:round/>
            </a:ln>
            <a:effectLst/>
          </c:spPr>
          <c:marker>
            <c:symbol val="circle"/>
            <c:size val="5"/>
            <c:spPr>
              <a:solidFill>
                <a:schemeClr val="accent1"/>
              </a:solidFill>
              <a:ln w="9525">
                <a:solidFill>
                  <a:schemeClr val="accent1"/>
                </a:solidFill>
              </a:ln>
              <a:effectLst/>
            </c:spPr>
          </c:marker>
          <c:trendline>
            <c:spPr>
              <a:ln w="19050" cap="rnd">
                <a:solidFill>
                  <a:schemeClr val="accent1"/>
                </a:solidFill>
                <a:prstDash val="sysDot"/>
              </a:ln>
              <a:effectLst/>
            </c:spPr>
            <c:trendlineType val="poly"/>
            <c:order val="3"/>
            <c:dispRSqr val="1"/>
            <c:dispEq val="1"/>
            <c:trendlineLbl>
              <c:layout>
                <c:manualLayout>
                  <c:x val="7.8222682690979414E-2"/>
                  <c:y val="-0.11184409517989793"/>
                </c:manualLayout>
              </c:layout>
              <c:numFmt formatCode="General" sourceLinked="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trendlineLbl>
          </c:trendline>
          <c:xVal>
            <c:numRef>
              <c:f>LDI!$O$11:$O$18</c:f>
              <c:numCache>
                <c:formatCode>General</c:formatCode>
                <c:ptCount val="8"/>
                <c:pt idx="0">
                  <c:v>3</c:v>
                </c:pt>
                <c:pt idx="1">
                  <c:v>4</c:v>
                </c:pt>
                <c:pt idx="2">
                  <c:v>5</c:v>
                </c:pt>
                <c:pt idx="3">
                  <c:v>6</c:v>
                </c:pt>
                <c:pt idx="4">
                  <c:v>7</c:v>
                </c:pt>
                <c:pt idx="5">
                  <c:v>8</c:v>
                </c:pt>
                <c:pt idx="6">
                  <c:v>9</c:v>
                </c:pt>
                <c:pt idx="7">
                  <c:v>10</c:v>
                </c:pt>
              </c:numCache>
            </c:numRef>
          </c:xVal>
          <c:yVal>
            <c:numRef>
              <c:f>LDI!$P$11:$P$18</c:f>
              <c:numCache>
                <c:formatCode>General</c:formatCode>
                <c:ptCount val="8"/>
                <c:pt idx="0">
                  <c:v>1.1499999999999999</c:v>
                </c:pt>
                <c:pt idx="1">
                  <c:v>1.46</c:v>
                </c:pt>
                <c:pt idx="2">
                  <c:v>1.67</c:v>
                </c:pt>
                <c:pt idx="3">
                  <c:v>1.82</c:v>
                </c:pt>
                <c:pt idx="4">
                  <c:v>1.94</c:v>
                </c:pt>
                <c:pt idx="5">
                  <c:v>2.0299999999999998</c:v>
                </c:pt>
                <c:pt idx="6">
                  <c:v>2.11</c:v>
                </c:pt>
                <c:pt idx="7">
                  <c:v>2.1800000000000002</c:v>
                </c:pt>
              </c:numCache>
            </c:numRef>
          </c:yVal>
          <c:smooth val="1"/>
          <c:extLst>
            <c:ext xmlns:c16="http://schemas.microsoft.com/office/drawing/2014/chart" uri="{C3380CC4-5D6E-409C-BE32-E72D297353CC}">
              <c16:uniqueId val="{00000001-D99C-49F8-8178-D93926FDA49B}"/>
            </c:ext>
          </c:extLst>
        </c:ser>
        <c:dLbls>
          <c:showLegendKey val="0"/>
          <c:showVal val="0"/>
          <c:showCatName val="0"/>
          <c:showSerName val="0"/>
          <c:showPercent val="0"/>
          <c:showBubbleSize val="0"/>
        </c:dLbls>
        <c:axId val="522668544"/>
        <c:axId val="522668936"/>
      </c:scatterChart>
      <c:valAx>
        <c:axId val="522668544"/>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522668936"/>
        <c:crosses val="autoZero"/>
        <c:crossBetween val="midCat"/>
      </c:valAx>
      <c:valAx>
        <c:axId val="52266893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522668544"/>
        <c:crosses val="autoZero"/>
        <c:crossBetween val="midCat"/>
      </c:valAx>
      <c:spPr>
        <a:noFill/>
        <a:ln>
          <a:noFill/>
        </a:ln>
        <a:effectLst/>
      </c:spPr>
    </c:plotArea>
    <c:plotVisOnly val="1"/>
    <c:dispBlanksAs val="gap"/>
    <c:showDLblsOverMax val="0"/>
  </c:chart>
  <c:spPr>
    <a:solidFill>
      <a:schemeClr val="bg1"/>
    </a:solidFill>
    <a:ln w="127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CO"/>
              <a:t>Std 1</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scatterChart>
        <c:scatterStyle val="smoothMarker"/>
        <c:varyColors val="0"/>
        <c:ser>
          <c:idx val="0"/>
          <c:order val="0"/>
          <c:tx>
            <c:v>Sdt 1</c:v>
          </c:tx>
          <c:spPr>
            <a:ln w="19050" cap="rnd">
              <a:solidFill>
                <a:schemeClr val="accent1"/>
              </a:solidFill>
              <a:round/>
            </a:ln>
            <a:effectLst/>
          </c:spPr>
          <c:marker>
            <c:symbol val="circle"/>
            <c:size val="5"/>
            <c:spPr>
              <a:solidFill>
                <a:schemeClr val="accent1"/>
              </a:solidFill>
              <a:ln w="9525">
                <a:solidFill>
                  <a:schemeClr val="accent1"/>
                </a:solidFill>
              </a:ln>
              <a:effectLst/>
            </c:spPr>
          </c:marker>
          <c:xVal>
            <c:numRef>
              <c:f>MRL!$L$11:$L$20</c:f>
              <c:numCache>
                <c:formatCode>0.00</c:formatCode>
                <c:ptCount val="10"/>
              </c:numCache>
            </c:numRef>
          </c:xVal>
          <c:yVal>
            <c:numRef>
              <c:f>MRL!$H$11:$H$20</c:f>
              <c:numCache>
                <c:formatCode>0.00</c:formatCode>
                <c:ptCount val="10"/>
                <c:pt idx="0">
                  <c:v>0</c:v>
                </c:pt>
                <c:pt idx="1">
                  <c:v>0</c:v>
                </c:pt>
                <c:pt idx="2">
                  <c:v>0</c:v>
                </c:pt>
                <c:pt idx="3">
                  <c:v>0</c:v>
                </c:pt>
                <c:pt idx="4">
                  <c:v>0</c:v>
                </c:pt>
                <c:pt idx="5">
                  <c:v>0</c:v>
                </c:pt>
                <c:pt idx="6">
                  <c:v>0</c:v>
                </c:pt>
                <c:pt idx="7">
                  <c:v>0</c:v>
                </c:pt>
                <c:pt idx="8">
                  <c:v>0</c:v>
                </c:pt>
                <c:pt idx="9">
                  <c:v>0</c:v>
                </c:pt>
              </c:numCache>
            </c:numRef>
          </c:yVal>
          <c:smooth val="1"/>
          <c:extLst>
            <c:ext xmlns:c16="http://schemas.microsoft.com/office/drawing/2014/chart" uri="{C3380CC4-5D6E-409C-BE32-E72D297353CC}">
              <c16:uniqueId val="{00000000-B280-4045-894B-FA9873373C19}"/>
            </c:ext>
          </c:extLst>
        </c:ser>
        <c:dLbls>
          <c:showLegendKey val="0"/>
          <c:showVal val="0"/>
          <c:showCatName val="0"/>
          <c:showSerName val="0"/>
          <c:showPercent val="0"/>
          <c:showBubbleSize val="0"/>
        </c:dLbls>
        <c:axId val="449517280"/>
        <c:axId val="449516888"/>
      </c:scatterChart>
      <c:valAx>
        <c:axId val="449517280"/>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449516888"/>
        <c:crosses val="autoZero"/>
        <c:crossBetween val="midCat"/>
      </c:valAx>
      <c:valAx>
        <c:axId val="449516888"/>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449517280"/>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127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scatterChart>
        <c:scatterStyle val="smoothMarker"/>
        <c:varyColors val="0"/>
        <c:ser>
          <c:idx val="0"/>
          <c:order val="0"/>
          <c:tx>
            <c:v>Std 2</c:v>
          </c:tx>
          <c:spPr>
            <a:ln w="19050" cap="rnd">
              <a:solidFill>
                <a:schemeClr val="accent1"/>
              </a:solidFill>
              <a:round/>
            </a:ln>
            <a:effectLst/>
          </c:spPr>
          <c:marker>
            <c:symbol val="circle"/>
            <c:size val="5"/>
            <c:spPr>
              <a:solidFill>
                <a:schemeClr val="accent1"/>
              </a:solidFill>
              <a:ln w="9525">
                <a:solidFill>
                  <a:schemeClr val="accent1"/>
                </a:solidFill>
              </a:ln>
              <a:effectLst/>
            </c:spPr>
          </c:marker>
          <c:xVal>
            <c:numRef>
              <c:f>MRL!$O$11:$O$20</c:f>
              <c:numCache>
                <c:formatCode>0.00</c:formatCode>
                <c:ptCount val="10"/>
              </c:numCache>
            </c:numRef>
          </c:xVal>
          <c:yVal>
            <c:numRef>
              <c:f>MRL!$I$11:$I$20</c:f>
              <c:numCache>
                <c:formatCode>0.00</c:formatCode>
                <c:ptCount val="10"/>
                <c:pt idx="0">
                  <c:v>0</c:v>
                </c:pt>
                <c:pt idx="1">
                  <c:v>0</c:v>
                </c:pt>
                <c:pt idx="2">
                  <c:v>0</c:v>
                </c:pt>
                <c:pt idx="3">
                  <c:v>0</c:v>
                </c:pt>
                <c:pt idx="4">
                  <c:v>0</c:v>
                </c:pt>
                <c:pt idx="5">
                  <c:v>0</c:v>
                </c:pt>
                <c:pt idx="6">
                  <c:v>0</c:v>
                </c:pt>
                <c:pt idx="7">
                  <c:v>0</c:v>
                </c:pt>
                <c:pt idx="8">
                  <c:v>0</c:v>
                </c:pt>
                <c:pt idx="9">
                  <c:v>0</c:v>
                </c:pt>
              </c:numCache>
            </c:numRef>
          </c:yVal>
          <c:smooth val="1"/>
          <c:extLst>
            <c:ext xmlns:c16="http://schemas.microsoft.com/office/drawing/2014/chart" uri="{C3380CC4-5D6E-409C-BE32-E72D297353CC}">
              <c16:uniqueId val="{00000000-873E-4F13-B133-805867022D41}"/>
            </c:ext>
          </c:extLst>
        </c:ser>
        <c:dLbls>
          <c:showLegendKey val="0"/>
          <c:showVal val="0"/>
          <c:showCatName val="0"/>
          <c:showSerName val="0"/>
          <c:showPercent val="0"/>
          <c:showBubbleSize val="0"/>
        </c:dLbls>
        <c:axId val="449519240"/>
        <c:axId val="449519632"/>
      </c:scatterChart>
      <c:valAx>
        <c:axId val="449519240"/>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449519632"/>
        <c:crosses val="autoZero"/>
        <c:crossBetween val="midCat"/>
      </c:valAx>
      <c:valAx>
        <c:axId val="449519632"/>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449519240"/>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127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scatterChart>
        <c:scatterStyle val="smoothMarker"/>
        <c:varyColors val="0"/>
        <c:ser>
          <c:idx val="0"/>
          <c:order val="0"/>
          <c:tx>
            <c:v>Std 3</c:v>
          </c:tx>
          <c:spPr>
            <a:ln w="19050" cap="rnd">
              <a:solidFill>
                <a:schemeClr val="accent1"/>
              </a:solidFill>
              <a:round/>
            </a:ln>
            <a:effectLst/>
          </c:spPr>
          <c:marker>
            <c:symbol val="circle"/>
            <c:size val="5"/>
            <c:spPr>
              <a:solidFill>
                <a:schemeClr val="accent1"/>
              </a:solidFill>
              <a:ln w="9525">
                <a:solidFill>
                  <a:schemeClr val="accent1"/>
                </a:solidFill>
              </a:ln>
              <a:effectLst/>
            </c:spPr>
          </c:marker>
          <c:xVal>
            <c:numRef>
              <c:f>MRL!$R$11:$R$20</c:f>
              <c:numCache>
                <c:formatCode>0.00</c:formatCode>
                <c:ptCount val="10"/>
              </c:numCache>
            </c:numRef>
          </c:xVal>
          <c:yVal>
            <c:numRef>
              <c:f>MRL!$J$11:$J$20</c:f>
              <c:numCache>
                <c:formatCode>0.00</c:formatCode>
                <c:ptCount val="10"/>
                <c:pt idx="0">
                  <c:v>0</c:v>
                </c:pt>
                <c:pt idx="1">
                  <c:v>0</c:v>
                </c:pt>
                <c:pt idx="2">
                  <c:v>0</c:v>
                </c:pt>
                <c:pt idx="3">
                  <c:v>0</c:v>
                </c:pt>
                <c:pt idx="4">
                  <c:v>0</c:v>
                </c:pt>
                <c:pt idx="5">
                  <c:v>0</c:v>
                </c:pt>
                <c:pt idx="6">
                  <c:v>0</c:v>
                </c:pt>
                <c:pt idx="7">
                  <c:v>0</c:v>
                </c:pt>
                <c:pt idx="8">
                  <c:v>0</c:v>
                </c:pt>
                <c:pt idx="9">
                  <c:v>0</c:v>
                </c:pt>
              </c:numCache>
            </c:numRef>
          </c:yVal>
          <c:smooth val="1"/>
          <c:extLst>
            <c:ext xmlns:c16="http://schemas.microsoft.com/office/drawing/2014/chart" uri="{C3380CC4-5D6E-409C-BE32-E72D297353CC}">
              <c16:uniqueId val="{00000000-FC9B-4084-80D5-96C3A5A50AC9}"/>
            </c:ext>
          </c:extLst>
        </c:ser>
        <c:dLbls>
          <c:showLegendKey val="0"/>
          <c:showVal val="0"/>
          <c:showCatName val="0"/>
          <c:showSerName val="0"/>
          <c:showPercent val="0"/>
          <c:showBubbleSize val="0"/>
        </c:dLbls>
        <c:axId val="449517672"/>
        <c:axId val="449520416"/>
      </c:scatterChart>
      <c:valAx>
        <c:axId val="449517672"/>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449520416"/>
        <c:crosses val="autoZero"/>
        <c:crossBetween val="midCat"/>
      </c:valAx>
      <c:valAx>
        <c:axId val="449520416"/>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449517672"/>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127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scatterChart>
        <c:scatterStyle val="smoothMarker"/>
        <c:varyColors val="0"/>
        <c:ser>
          <c:idx val="0"/>
          <c:order val="0"/>
          <c:tx>
            <c:v>Std 4</c:v>
          </c:tx>
          <c:spPr>
            <a:ln w="19050" cap="rnd">
              <a:solidFill>
                <a:schemeClr val="accent1"/>
              </a:solidFill>
              <a:round/>
            </a:ln>
            <a:effectLst/>
          </c:spPr>
          <c:marker>
            <c:symbol val="circle"/>
            <c:size val="5"/>
            <c:spPr>
              <a:solidFill>
                <a:schemeClr val="accent1"/>
              </a:solidFill>
              <a:ln w="9525">
                <a:solidFill>
                  <a:schemeClr val="accent1"/>
                </a:solidFill>
              </a:ln>
              <a:effectLst/>
            </c:spPr>
          </c:marker>
          <c:xVal>
            <c:numRef>
              <c:f>MRL!$U$11:$U$20</c:f>
              <c:numCache>
                <c:formatCode>0.00</c:formatCode>
                <c:ptCount val="10"/>
              </c:numCache>
            </c:numRef>
          </c:xVal>
          <c:yVal>
            <c:numRef>
              <c:f>MRL!$K$11:$K$20</c:f>
              <c:numCache>
                <c:formatCode>0.00</c:formatCode>
                <c:ptCount val="10"/>
                <c:pt idx="0">
                  <c:v>0</c:v>
                </c:pt>
                <c:pt idx="1">
                  <c:v>0</c:v>
                </c:pt>
                <c:pt idx="2">
                  <c:v>0</c:v>
                </c:pt>
                <c:pt idx="3">
                  <c:v>0</c:v>
                </c:pt>
                <c:pt idx="4">
                  <c:v>0</c:v>
                </c:pt>
                <c:pt idx="5">
                  <c:v>0</c:v>
                </c:pt>
                <c:pt idx="6">
                  <c:v>0</c:v>
                </c:pt>
                <c:pt idx="7">
                  <c:v>0</c:v>
                </c:pt>
                <c:pt idx="8">
                  <c:v>0</c:v>
                </c:pt>
                <c:pt idx="9">
                  <c:v>0</c:v>
                </c:pt>
              </c:numCache>
            </c:numRef>
          </c:yVal>
          <c:smooth val="1"/>
          <c:extLst>
            <c:ext xmlns:c16="http://schemas.microsoft.com/office/drawing/2014/chart" uri="{C3380CC4-5D6E-409C-BE32-E72D297353CC}">
              <c16:uniqueId val="{00000000-001E-4739-848B-F90FD370C1E6}"/>
            </c:ext>
          </c:extLst>
        </c:ser>
        <c:dLbls>
          <c:showLegendKey val="0"/>
          <c:showVal val="0"/>
          <c:showCatName val="0"/>
          <c:showSerName val="0"/>
          <c:showPercent val="0"/>
          <c:showBubbleSize val="0"/>
        </c:dLbls>
        <c:axId val="449521200"/>
        <c:axId val="449521592"/>
      </c:scatterChart>
      <c:valAx>
        <c:axId val="449521200"/>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449521592"/>
        <c:crosses val="autoZero"/>
        <c:crossBetween val="midCat"/>
      </c:valAx>
      <c:valAx>
        <c:axId val="449521592"/>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449521200"/>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127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scatterChart>
        <c:scatterStyle val="smoothMarker"/>
        <c:varyColors val="0"/>
        <c:ser>
          <c:idx val="0"/>
          <c:order val="0"/>
          <c:tx>
            <c:v>Bk</c:v>
          </c:tx>
          <c:spPr>
            <a:ln w="19050" cap="rnd">
              <a:solidFill>
                <a:schemeClr val="accent1"/>
              </a:solidFill>
              <a:round/>
            </a:ln>
            <a:effectLst/>
          </c:spPr>
          <c:marker>
            <c:symbol val="circle"/>
            <c:size val="5"/>
            <c:spPr>
              <a:solidFill>
                <a:schemeClr val="accent1"/>
              </a:solidFill>
              <a:ln w="9525">
                <a:solidFill>
                  <a:schemeClr val="accent1"/>
                </a:solidFill>
              </a:ln>
              <a:effectLst/>
            </c:spPr>
          </c:marker>
          <c:xVal>
            <c:numRef>
              <c:f>Estándares!$W$41:$W$54</c:f>
              <c:numCache>
                <c:formatCode>General</c:formatCode>
                <c:ptCount val="14"/>
              </c:numCache>
            </c:numRef>
          </c:xVal>
          <c:yVal>
            <c:numRef>
              <c:f>Estándares!$R$41:$R$54</c:f>
              <c:numCache>
                <c:formatCode>0.00</c:formatCode>
                <c:ptCount val="14"/>
                <c:pt idx="0">
                  <c:v>0</c:v>
                </c:pt>
                <c:pt idx="1">
                  <c:v>0</c:v>
                </c:pt>
                <c:pt idx="2">
                  <c:v>0</c:v>
                </c:pt>
                <c:pt idx="3">
                  <c:v>0</c:v>
                </c:pt>
                <c:pt idx="4">
                  <c:v>0</c:v>
                </c:pt>
                <c:pt idx="5">
                  <c:v>0</c:v>
                </c:pt>
                <c:pt idx="6">
                  <c:v>0</c:v>
                </c:pt>
                <c:pt idx="7">
                  <c:v>0</c:v>
                </c:pt>
                <c:pt idx="8">
                  <c:v>0</c:v>
                </c:pt>
                <c:pt idx="9">
                  <c:v>0</c:v>
                </c:pt>
                <c:pt idx="10">
                  <c:v>0</c:v>
                </c:pt>
                <c:pt idx="11">
                  <c:v>0</c:v>
                </c:pt>
                <c:pt idx="12">
                  <c:v>0</c:v>
                </c:pt>
                <c:pt idx="13">
                  <c:v>0</c:v>
                </c:pt>
              </c:numCache>
            </c:numRef>
          </c:yVal>
          <c:smooth val="1"/>
          <c:extLst>
            <c:ext xmlns:c16="http://schemas.microsoft.com/office/drawing/2014/chart" uri="{C3380CC4-5D6E-409C-BE32-E72D297353CC}">
              <c16:uniqueId val="{00000000-36DB-4638-ADD6-436738D4EE80}"/>
            </c:ext>
          </c:extLst>
        </c:ser>
        <c:dLbls>
          <c:showLegendKey val="0"/>
          <c:showVal val="0"/>
          <c:showCatName val="0"/>
          <c:showSerName val="0"/>
          <c:showPercent val="0"/>
          <c:showBubbleSize val="0"/>
        </c:dLbls>
        <c:axId val="449522376"/>
        <c:axId val="449522768"/>
      </c:scatterChart>
      <c:valAx>
        <c:axId val="449522376"/>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449522768"/>
        <c:crosses val="autoZero"/>
        <c:crossBetween val="midCat"/>
      </c:valAx>
      <c:valAx>
        <c:axId val="449522768"/>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449522376"/>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127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scatterChart>
        <c:scatterStyle val="smoothMarker"/>
        <c:varyColors val="0"/>
        <c:ser>
          <c:idx val="0"/>
          <c:order val="0"/>
          <c:tx>
            <c:v>MRL</c:v>
          </c:tx>
          <c:spPr>
            <a:ln w="19050" cap="rnd">
              <a:solidFill>
                <a:schemeClr val="accent1"/>
              </a:solidFill>
              <a:round/>
            </a:ln>
            <a:effectLst/>
          </c:spPr>
          <c:marker>
            <c:symbol val="circle"/>
            <c:size val="5"/>
            <c:spPr>
              <a:solidFill>
                <a:schemeClr val="accent1"/>
              </a:solidFill>
              <a:ln w="9525">
                <a:solidFill>
                  <a:schemeClr val="accent1"/>
                </a:solidFill>
              </a:ln>
              <a:effectLst/>
            </c:spPr>
          </c:marker>
          <c:xVal>
            <c:numRef>
              <c:f>Estándares!$Z$41:$Z$54</c:f>
              <c:numCache>
                <c:formatCode>General</c:formatCode>
                <c:ptCount val="14"/>
              </c:numCache>
            </c:numRef>
          </c:xVal>
          <c:yVal>
            <c:numRef>
              <c:f>Estándares!$S$41:$S$54</c:f>
              <c:numCache>
                <c:formatCode>0.00</c:formatCode>
                <c:ptCount val="14"/>
                <c:pt idx="0">
                  <c:v>0</c:v>
                </c:pt>
                <c:pt idx="1">
                  <c:v>0</c:v>
                </c:pt>
                <c:pt idx="2">
                  <c:v>0</c:v>
                </c:pt>
                <c:pt idx="3">
                  <c:v>0</c:v>
                </c:pt>
                <c:pt idx="4">
                  <c:v>0</c:v>
                </c:pt>
                <c:pt idx="5">
                  <c:v>0</c:v>
                </c:pt>
                <c:pt idx="6">
                  <c:v>0</c:v>
                </c:pt>
                <c:pt idx="7">
                  <c:v>0</c:v>
                </c:pt>
                <c:pt idx="8">
                  <c:v>0</c:v>
                </c:pt>
                <c:pt idx="9">
                  <c:v>0</c:v>
                </c:pt>
                <c:pt idx="10">
                  <c:v>0</c:v>
                </c:pt>
                <c:pt idx="11">
                  <c:v>0</c:v>
                </c:pt>
                <c:pt idx="12">
                  <c:v>0</c:v>
                </c:pt>
                <c:pt idx="13">
                  <c:v>0</c:v>
                </c:pt>
              </c:numCache>
            </c:numRef>
          </c:yVal>
          <c:smooth val="1"/>
          <c:extLst>
            <c:ext xmlns:c16="http://schemas.microsoft.com/office/drawing/2014/chart" uri="{C3380CC4-5D6E-409C-BE32-E72D297353CC}">
              <c16:uniqueId val="{00000000-D541-4FA9-AA93-586F257DB547}"/>
            </c:ext>
          </c:extLst>
        </c:ser>
        <c:dLbls>
          <c:showLegendKey val="0"/>
          <c:showVal val="0"/>
          <c:showCatName val="0"/>
          <c:showSerName val="0"/>
          <c:showPercent val="0"/>
          <c:showBubbleSize val="0"/>
        </c:dLbls>
        <c:axId val="449523552"/>
        <c:axId val="449523944"/>
      </c:scatterChart>
      <c:valAx>
        <c:axId val="449523552"/>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449523944"/>
        <c:crosses val="autoZero"/>
        <c:crossBetween val="midCat"/>
      </c:valAx>
      <c:valAx>
        <c:axId val="449523944"/>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449523552"/>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127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scatterChart>
        <c:scatterStyle val="smoothMarker"/>
        <c:varyColors val="0"/>
        <c:ser>
          <c:idx val="0"/>
          <c:order val="0"/>
          <c:tx>
            <c:v>Std Medio</c:v>
          </c:tx>
          <c:spPr>
            <a:ln w="19050" cap="rnd">
              <a:solidFill>
                <a:schemeClr val="accent1"/>
              </a:solidFill>
              <a:round/>
            </a:ln>
            <a:effectLst/>
          </c:spPr>
          <c:marker>
            <c:symbol val="circle"/>
            <c:size val="5"/>
            <c:spPr>
              <a:solidFill>
                <a:schemeClr val="accent1"/>
              </a:solidFill>
              <a:ln w="9525">
                <a:solidFill>
                  <a:schemeClr val="accent1"/>
                </a:solidFill>
              </a:ln>
              <a:effectLst/>
            </c:spPr>
          </c:marker>
          <c:xVal>
            <c:numRef>
              <c:f>Estándares!$AC$41:$AC$54</c:f>
              <c:numCache>
                <c:formatCode>General</c:formatCode>
                <c:ptCount val="14"/>
              </c:numCache>
            </c:numRef>
          </c:xVal>
          <c:yVal>
            <c:numRef>
              <c:f>Estándares!$T$41:$T$54</c:f>
              <c:numCache>
                <c:formatCode>0.00</c:formatCode>
                <c:ptCount val="14"/>
                <c:pt idx="0">
                  <c:v>0</c:v>
                </c:pt>
                <c:pt idx="1">
                  <c:v>0</c:v>
                </c:pt>
                <c:pt idx="2">
                  <c:v>0</c:v>
                </c:pt>
                <c:pt idx="3">
                  <c:v>0</c:v>
                </c:pt>
                <c:pt idx="4">
                  <c:v>0</c:v>
                </c:pt>
                <c:pt idx="5">
                  <c:v>0</c:v>
                </c:pt>
                <c:pt idx="6">
                  <c:v>0</c:v>
                </c:pt>
                <c:pt idx="7">
                  <c:v>0</c:v>
                </c:pt>
                <c:pt idx="8">
                  <c:v>0</c:v>
                </c:pt>
                <c:pt idx="9">
                  <c:v>0</c:v>
                </c:pt>
                <c:pt idx="10">
                  <c:v>0</c:v>
                </c:pt>
                <c:pt idx="11">
                  <c:v>0</c:v>
                </c:pt>
                <c:pt idx="12">
                  <c:v>0</c:v>
                </c:pt>
                <c:pt idx="13">
                  <c:v>0</c:v>
                </c:pt>
              </c:numCache>
            </c:numRef>
          </c:yVal>
          <c:smooth val="1"/>
          <c:extLst>
            <c:ext xmlns:c16="http://schemas.microsoft.com/office/drawing/2014/chart" uri="{C3380CC4-5D6E-409C-BE32-E72D297353CC}">
              <c16:uniqueId val="{00000000-BEBD-4459-A9ED-A46D58FF1225}"/>
            </c:ext>
          </c:extLst>
        </c:ser>
        <c:dLbls>
          <c:showLegendKey val="0"/>
          <c:showVal val="0"/>
          <c:showCatName val="0"/>
          <c:showSerName val="0"/>
          <c:showPercent val="0"/>
          <c:showBubbleSize val="0"/>
        </c:dLbls>
        <c:axId val="449524728"/>
        <c:axId val="449525120"/>
      </c:scatterChart>
      <c:valAx>
        <c:axId val="449524728"/>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449525120"/>
        <c:crosses val="autoZero"/>
        <c:crossBetween val="midCat"/>
      </c:valAx>
      <c:valAx>
        <c:axId val="449525120"/>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449524728"/>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127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scatterChart>
        <c:scatterStyle val="smoothMarker"/>
        <c:varyColors val="0"/>
        <c:ser>
          <c:idx val="0"/>
          <c:order val="0"/>
          <c:tx>
            <c:v>Std Alto</c:v>
          </c:tx>
          <c:spPr>
            <a:ln w="19050" cap="rnd">
              <a:solidFill>
                <a:schemeClr val="accent1"/>
              </a:solidFill>
              <a:round/>
            </a:ln>
            <a:effectLst/>
          </c:spPr>
          <c:marker>
            <c:symbol val="circle"/>
            <c:size val="5"/>
            <c:spPr>
              <a:solidFill>
                <a:schemeClr val="accent1"/>
              </a:solidFill>
              <a:ln w="9525">
                <a:solidFill>
                  <a:schemeClr val="accent1"/>
                </a:solidFill>
              </a:ln>
              <a:effectLst/>
            </c:spPr>
          </c:marker>
          <c:xVal>
            <c:numRef>
              <c:f>Estándares!$AF$41:$AF$54</c:f>
              <c:numCache>
                <c:formatCode>General</c:formatCode>
                <c:ptCount val="14"/>
              </c:numCache>
            </c:numRef>
          </c:xVal>
          <c:yVal>
            <c:numRef>
              <c:f>Estándares!$U$41:$U$54</c:f>
              <c:numCache>
                <c:formatCode>0.00</c:formatCode>
                <c:ptCount val="14"/>
                <c:pt idx="0">
                  <c:v>0</c:v>
                </c:pt>
                <c:pt idx="1">
                  <c:v>0</c:v>
                </c:pt>
                <c:pt idx="2">
                  <c:v>0</c:v>
                </c:pt>
                <c:pt idx="3">
                  <c:v>0</c:v>
                </c:pt>
                <c:pt idx="4">
                  <c:v>0</c:v>
                </c:pt>
                <c:pt idx="5">
                  <c:v>0</c:v>
                </c:pt>
                <c:pt idx="6">
                  <c:v>0</c:v>
                </c:pt>
                <c:pt idx="7">
                  <c:v>0</c:v>
                </c:pt>
                <c:pt idx="8">
                  <c:v>0</c:v>
                </c:pt>
                <c:pt idx="9">
                  <c:v>0</c:v>
                </c:pt>
                <c:pt idx="10">
                  <c:v>0</c:v>
                </c:pt>
                <c:pt idx="11">
                  <c:v>0</c:v>
                </c:pt>
                <c:pt idx="12">
                  <c:v>0</c:v>
                </c:pt>
                <c:pt idx="13">
                  <c:v>0</c:v>
                </c:pt>
              </c:numCache>
            </c:numRef>
          </c:yVal>
          <c:smooth val="1"/>
          <c:extLst>
            <c:ext xmlns:c16="http://schemas.microsoft.com/office/drawing/2014/chart" uri="{C3380CC4-5D6E-409C-BE32-E72D297353CC}">
              <c16:uniqueId val="{00000000-4189-415C-AFE2-539234F6EE38}"/>
            </c:ext>
          </c:extLst>
        </c:ser>
        <c:dLbls>
          <c:showLegendKey val="0"/>
          <c:showVal val="0"/>
          <c:showCatName val="0"/>
          <c:showSerName val="0"/>
          <c:showPercent val="0"/>
          <c:showBubbleSize val="0"/>
        </c:dLbls>
        <c:axId val="449525904"/>
        <c:axId val="449526296"/>
      </c:scatterChart>
      <c:valAx>
        <c:axId val="449525904"/>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449526296"/>
        <c:crosses val="autoZero"/>
        <c:crossBetween val="midCat"/>
      </c:valAx>
      <c:valAx>
        <c:axId val="449526296"/>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449525904"/>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127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scatterChart>
        <c:scatterStyle val="smoothMarker"/>
        <c:varyColors val="0"/>
        <c:ser>
          <c:idx val="0"/>
          <c:order val="0"/>
          <c:tx>
            <c:v>M1</c:v>
          </c:tx>
          <c:spPr>
            <a:ln w="19050" cap="rnd">
              <a:solidFill>
                <a:schemeClr val="accent1"/>
              </a:solidFill>
              <a:round/>
            </a:ln>
            <a:effectLst/>
          </c:spPr>
          <c:marker>
            <c:symbol val="circle"/>
            <c:size val="5"/>
            <c:spPr>
              <a:solidFill>
                <a:schemeClr val="accent1"/>
              </a:solidFill>
              <a:ln w="9525">
                <a:solidFill>
                  <a:schemeClr val="accent1"/>
                </a:solidFill>
              </a:ln>
              <a:effectLst/>
            </c:spPr>
          </c:marker>
          <c:xVal>
            <c:numRef>
              <c:f>Estándares!$W$11:$W$24</c:f>
              <c:numCache>
                <c:formatCode>General</c:formatCode>
                <c:ptCount val="14"/>
              </c:numCache>
            </c:numRef>
          </c:xVal>
          <c:yVal>
            <c:numRef>
              <c:f>Estándares!$R$11:$R$24</c:f>
              <c:numCache>
                <c:formatCode>0.00</c:formatCode>
                <c:ptCount val="14"/>
                <c:pt idx="0">
                  <c:v>0</c:v>
                </c:pt>
                <c:pt idx="1">
                  <c:v>0</c:v>
                </c:pt>
                <c:pt idx="2">
                  <c:v>0</c:v>
                </c:pt>
                <c:pt idx="3">
                  <c:v>0</c:v>
                </c:pt>
                <c:pt idx="4">
                  <c:v>0</c:v>
                </c:pt>
                <c:pt idx="5">
                  <c:v>0</c:v>
                </c:pt>
                <c:pt idx="6">
                  <c:v>0</c:v>
                </c:pt>
                <c:pt idx="7">
                  <c:v>0</c:v>
                </c:pt>
                <c:pt idx="8">
                  <c:v>0</c:v>
                </c:pt>
                <c:pt idx="9">
                  <c:v>0</c:v>
                </c:pt>
                <c:pt idx="10">
                  <c:v>0</c:v>
                </c:pt>
                <c:pt idx="11">
                  <c:v>0</c:v>
                </c:pt>
                <c:pt idx="12">
                  <c:v>0</c:v>
                </c:pt>
                <c:pt idx="13">
                  <c:v>0</c:v>
                </c:pt>
              </c:numCache>
            </c:numRef>
          </c:yVal>
          <c:smooth val="1"/>
          <c:extLst>
            <c:ext xmlns:c16="http://schemas.microsoft.com/office/drawing/2014/chart" uri="{C3380CC4-5D6E-409C-BE32-E72D297353CC}">
              <c16:uniqueId val="{00000000-6AE5-47BB-82CF-BD904524FB4C}"/>
            </c:ext>
          </c:extLst>
        </c:ser>
        <c:dLbls>
          <c:showLegendKey val="0"/>
          <c:showVal val="0"/>
          <c:showCatName val="0"/>
          <c:showSerName val="0"/>
          <c:showPercent val="0"/>
          <c:showBubbleSize val="0"/>
        </c:dLbls>
        <c:axId val="449527472"/>
        <c:axId val="449527864"/>
      </c:scatterChart>
      <c:valAx>
        <c:axId val="449527472"/>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449527864"/>
        <c:crosses val="autoZero"/>
        <c:crossBetween val="midCat"/>
      </c:valAx>
      <c:valAx>
        <c:axId val="449527864"/>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449527472"/>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127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scatterChart>
        <c:scatterStyle val="smoothMarker"/>
        <c:varyColors val="0"/>
        <c:ser>
          <c:idx val="0"/>
          <c:order val="0"/>
          <c:tx>
            <c:v>M2</c:v>
          </c:tx>
          <c:spPr>
            <a:ln w="19050" cap="rnd">
              <a:solidFill>
                <a:schemeClr val="accent1"/>
              </a:solidFill>
              <a:round/>
            </a:ln>
            <a:effectLst/>
          </c:spPr>
          <c:marker>
            <c:symbol val="circle"/>
            <c:size val="5"/>
            <c:spPr>
              <a:solidFill>
                <a:schemeClr val="accent1"/>
              </a:solidFill>
              <a:ln w="9525">
                <a:solidFill>
                  <a:schemeClr val="accent1"/>
                </a:solidFill>
              </a:ln>
              <a:effectLst/>
            </c:spPr>
          </c:marker>
          <c:xVal>
            <c:numRef>
              <c:f>Estándares!$Z$11:$Z$24</c:f>
              <c:numCache>
                <c:formatCode>General</c:formatCode>
                <c:ptCount val="14"/>
              </c:numCache>
            </c:numRef>
          </c:xVal>
          <c:yVal>
            <c:numRef>
              <c:f>Estándares!$S$11:$S$24</c:f>
              <c:numCache>
                <c:formatCode>0.00</c:formatCode>
                <c:ptCount val="14"/>
                <c:pt idx="0">
                  <c:v>0</c:v>
                </c:pt>
                <c:pt idx="1">
                  <c:v>0</c:v>
                </c:pt>
                <c:pt idx="2">
                  <c:v>0</c:v>
                </c:pt>
                <c:pt idx="3">
                  <c:v>0</c:v>
                </c:pt>
                <c:pt idx="4">
                  <c:v>0</c:v>
                </c:pt>
                <c:pt idx="5">
                  <c:v>0</c:v>
                </c:pt>
                <c:pt idx="6">
                  <c:v>0</c:v>
                </c:pt>
                <c:pt idx="7">
                  <c:v>0</c:v>
                </c:pt>
                <c:pt idx="8">
                  <c:v>0</c:v>
                </c:pt>
                <c:pt idx="9">
                  <c:v>0</c:v>
                </c:pt>
                <c:pt idx="10">
                  <c:v>0</c:v>
                </c:pt>
                <c:pt idx="11">
                  <c:v>0</c:v>
                </c:pt>
                <c:pt idx="12">
                  <c:v>0</c:v>
                </c:pt>
                <c:pt idx="13">
                  <c:v>0</c:v>
                </c:pt>
              </c:numCache>
            </c:numRef>
          </c:yVal>
          <c:smooth val="1"/>
          <c:extLst>
            <c:ext xmlns:c16="http://schemas.microsoft.com/office/drawing/2014/chart" uri="{C3380CC4-5D6E-409C-BE32-E72D297353CC}">
              <c16:uniqueId val="{00000000-CEC5-4EFF-B806-85E4A8D36415}"/>
            </c:ext>
          </c:extLst>
        </c:ser>
        <c:dLbls>
          <c:showLegendKey val="0"/>
          <c:showVal val="0"/>
          <c:showCatName val="0"/>
          <c:showSerName val="0"/>
          <c:showPercent val="0"/>
          <c:showBubbleSize val="0"/>
        </c:dLbls>
        <c:axId val="449528648"/>
        <c:axId val="449529040"/>
      </c:scatterChart>
      <c:valAx>
        <c:axId val="449528648"/>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449529040"/>
        <c:crosses val="autoZero"/>
        <c:crossBetween val="midCat"/>
      </c:valAx>
      <c:valAx>
        <c:axId val="449529040"/>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449528648"/>
        <c:crosses val="autoZero"/>
        <c:crossBetween val="midCat"/>
        <c:majorUnit val="0.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127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scatterChart>
        <c:scatterStyle val="smoothMarker"/>
        <c:varyColors val="0"/>
        <c:ser>
          <c:idx val="0"/>
          <c:order val="0"/>
          <c:tx>
            <c:v>M3</c:v>
          </c:tx>
          <c:spPr>
            <a:ln w="19050" cap="rnd">
              <a:solidFill>
                <a:schemeClr val="accent1"/>
              </a:solidFill>
              <a:round/>
            </a:ln>
            <a:effectLst/>
          </c:spPr>
          <c:marker>
            <c:symbol val="circle"/>
            <c:size val="5"/>
            <c:spPr>
              <a:solidFill>
                <a:schemeClr val="accent1"/>
              </a:solidFill>
              <a:ln w="9525">
                <a:solidFill>
                  <a:schemeClr val="accent1"/>
                </a:solidFill>
              </a:ln>
              <a:effectLst/>
            </c:spPr>
          </c:marker>
          <c:xVal>
            <c:numRef>
              <c:f>Estándares!$AC$11:$AC$24</c:f>
              <c:numCache>
                <c:formatCode>General</c:formatCode>
                <c:ptCount val="14"/>
              </c:numCache>
            </c:numRef>
          </c:xVal>
          <c:yVal>
            <c:numRef>
              <c:f>Estándares!$T$11:$T$24</c:f>
              <c:numCache>
                <c:formatCode>0.00</c:formatCode>
                <c:ptCount val="14"/>
                <c:pt idx="0">
                  <c:v>0</c:v>
                </c:pt>
                <c:pt idx="1">
                  <c:v>0</c:v>
                </c:pt>
                <c:pt idx="2">
                  <c:v>0</c:v>
                </c:pt>
                <c:pt idx="3">
                  <c:v>0</c:v>
                </c:pt>
                <c:pt idx="4">
                  <c:v>0</c:v>
                </c:pt>
                <c:pt idx="5">
                  <c:v>0</c:v>
                </c:pt>
                <c:pt idx="6">
                  <c:v>0</c:v>
                </c:pt>
                <c:pt idx="7">
                  <c:v>0</c:v>
                </c:pt>
                <c:pt idx="8">
                  <c:v>0</c:v>
                </c:pt>
                <c:pt idx="9">
                  <c:v>0</c:v>
                </c:pt>
                <c:pt idx="10">
                  <c:v>0</c:v>
                </c:pt>
                <c:pt idx="11">
                  <c:v>0</c:v>
                </c:pt>
                <c:pt idx="12">
                  <c:v>0</c:v>
                </c:pt>
                <c:pt idx="13">
                  <c:v>0</c:v>
                </c:pt>
              </c:numCache>
            </c:numRef>
          </c:yVal>
          <c:smooth val="1"/>
          <c:extLst>
            <c:ext xmlns:c16="http://schemas.microsoft.com/office/drawing/2014/chart" uri="{C3380CC4-5D6E-409C-BE32-E72D297353CC}">
              <c16:uniqueId val="{00000000-5519-4039-A4FE-676B36D44ACA}"/>
            </c:ext>
          </c:extLst>
        </c:ser>
        <c:dLbls>
          <c:showLegendKey val="0"/>
          <c:showVal val="0"/>
          <c:showCatName val="0"/>
          <c:showSerName val="0"/>
          <c:showPercent val="0"/>
          <c:showBubbleSize val="0"/>
        </c:dLbls>
        <c:axId val="449529824"/>
        <c:axId val="449530216"/>
      </c:scatterChart>
      <c:valAx>
        <c:axId val="449529824"/>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449530216"/>
        <c:crosses val="autoZero"/>
        <c:crossBetween val="midCat"/>
      </c:valAx>
      <c:valAx>
        <c:axId val="449530216"/>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449529824"/>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127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scatterChart>
        <c:scatterStyle val="smoothMarker"/>
        <c:varyColors val="0"/>
        <c:ser>
          <c:idx val="0"/>
          <c:order val="0"/>
          <c:tx>
            <c:v>M4</c:v>
          </c:tx>
          <c:spPr>
            <a:ln w="19050" cap="rnd">
              <a:solidFill>
                <a:schemeClr val="accent1"/>
              </a:solidFill>
              <a:round/>
            </a:ln>
            <a:effectLst/>
          </c:spPr>
          <c:marker>
            <c:symbol val="circle"/>
            <c:size val="5"/>
            <c:spPr>
              <a:solidFill>
                <a:schemeClr val="accent1"/>
              </a:solidFill>
              <a:ln w="9525">
                <a:solidFill>
                  <a:schemeClr val="accent1"/>
                </a:solidFill>
              </a:ln>
              <a:effectLst/>
            </c:spPr>
          </c:marker>
          <c:xVal>
            <c:numRef>
              <c:f>Estándares!$AF$11:$AF$24</c:f>
              <c:numCache>
                <c:formatCode>General</c:formatCode>
                <c:ptCount val="14"/>
              </c:numCache>
            </c:numRef>
          </c:xVal>
          <c:yVal>
            <c:numRef>
              <c:f>Estándares!$U$11:$U$24</c:f>
              <c:numCache>
                <c:formatCode>0.00</c:formatCode>
                <c:ptCount val="14"/>
                <c:pt idx="0">
                  <c:v>0</c:v>
                </c:pt>
                <c:pt idx="1">
                  <c:v>0</c:v>
                </c:pt>
                <c:pt idx="2">
                  <c:v>0</c:v>
                </c:pt>
                <c:pt idx="3">
                  <c:v>0</c:v>
                </c:pt>
                <c:pt idx="4">
                  <c:v>0</c:v>
                </c:pt>
                <c:pt idx="5">
                  <c:v>0</c:v>
                </c:pt>
                <c:pt idx="6">
                  <c:v>0</c:v>
                </c:pt>
                <c:pt idx="7">
                  <c:v>0</c:v>
                </c:pt>
                <c:pt idx="8">
                  <c:v>0</c:v>
                </c:pt>
                <c:pt idx="9">
                  <c:v>0</c:v>
                </c:pt>
                <c:pt idx="10">
                  <c:v>0</c:v>
                </c:pt>
                <c:pt idx="11">
                  <c:v>0</c:v>
                </c:pt>
                <c:pt idx="12">
                  <c:v>0</c:v>
                </c:pt>
                <c:pt idx="13">
                  <c:v>0</c:v>
                </c:pt>
              </c:numCache>
            </c:numRef>
          </c:yVal>
          <c:smooth val="1"/>
          <c:extLst>
            <c:ext xmlns:c16="http://schemas.microsoft.com/office/drawing/2014/chart" uri="{C3380CC4-5D6E-409C-BE32-E72D297353CC}">
              <c16:uniqueId val="{00000000-D201-45E4-BB2E-93CC5A4B7063}"/>
            </c:ext>
          </c:extLst>
        </c:ser>
        <c:dLbls>
          <c:showLegendKey val="0"/>
          <c:showVal val="0"/>
          <c:showCatName val="0"/>
          <c:showSerName val="0"/>
          <c:showPercent val="0"/>
          <c:showBubbleSize val="0"/>
        </c:dLbls>
        <c:axId val="449531000"/>
        <c:axId val="449531392"/>
      </c:scatterChart>
      <c:valAx>
        <c:axId val="449531000"/>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449531392"/>
        <c:crosses val="autoZero"/>
        <c:crossBetween val="midCat"/>
      </c:valAx>
      <c:valAx>
        <c:axId val="449531392"/>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449531000"/>
        <c:crosses val="autoZero"/>
        <c:crossBetween val="midCat"/>
        <c:majorUnit val="0.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127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scatterChart>
        <c:scatterStyle val="smoothMarker"/>
        <c:varyColors val="0"/>
        <c:ser>
          <c:idx val="0"/>
          <c:order val="0"/>
          <c:tx>
            <c:v>M5</c:v>
          </c:tx>
          <c:spPr>
            <a:ln w="19050" cap="rnd">
              <a:solidFill>
                <a:schemeClr val="accent1"/>
              </a:solidFill>
              <a:round/>
            </a:ln>
            <a:effectLst/>
          </c:spPr>
          <c:marker>
            <c:symbol val="circle"/>
            <c:size val="5"/>
            <c:spPr>
              <a:solidFill>
                <a:schemeClr val="accent1"/>
              </a:solidFill>
              <a:ln w="9525">
                <a:solidFill>
                  <a:schemeClr val="accent1"/>
                </a:solidFill>
              </a:ln>
              <a:effectLst/>
            </c:spPr>
          </c:marker>
          <c:xVal>
            <c:numRef>
              <c:f>Estándares!$AI$11:$AI$24</c:f>
              <c:numCache>
                <c:formatCode>General</c:formatCode>
                <c:ptCount val="14"/>
              </c:numCache>
            </c:numRef>
          </c:xVal>
          <c:yVal>
            <c:numRef>
              <c:f>Estándares!$V$11:$V$24</c:f>
              <c:numCache>
                <c:formatCode>0.00</c:formatCode>
                <c:ptCount val="14"/>
                <c:pt idx="0">
                  <c:v>0</c:v>
                </c:pt>
                <c:pt idx="1">
                  <c:v>0</c:v>
                </c:pt>
                <c:pt idx="2">
                  <c:v>0</c:v>
                </c:pt>
                <c:pt idx="3">
                  <c:v>0</c:v>
                </c:pt>
                <c:pt idx="4">
                  <c:v>0</c:v>
                </c:pt>
                <c:pt idx="5">
                  <c:v>0</c:v>
                </c:pt>
                <c:pt idx="6">
                  <c:v>0</c:v>
                </c:pt>
                <c:pt idx="7">
                  <c:v>0</c:v>
                </c:pt>
                <c:pt idx="8">
                  <c:v>0</c:v>
                </c:pt>
                <c:pt idx="9">
                  <c:v>0</c:v>
                </c:pt>
                <c:pt idx="10">
                  <c:v>0</c:v>
                </c:pt>
                <c:pt idx="11">
                  <c:v>0</c:v>
                </c:pt>
                <c:pt idx="12">
                  <c:v>0</c:v>
                </c:pt>
                <c:pt idx="13">
                  <c:v>0</c:v>
                </c:pt>
              </c:numCache>
            </c:numRef>
          </c:yVal>
          <c:smooth val="1"/>
          <c:extLst>
            <c:ext xmlns:c16="http://schemas.microsoft.com/office/drawing/2014/chart" uri="{C3380CC4-5D6E-409C-BE32-E72D297353CC}">
              <c16:uniqueId val="{00000000-5FCA-4C7B-8BB3-F3DB4693B4D1}"/>
            </c:ext>
          </c:extLst>
        </c:ser>
        <c:dLbls>
          <c:showLegendKey val="0"/>
          <c:showVal val="0"/>
          <c:showCatName val="0"/>
          <c:showSerName val="0"/>
          <c:showPercent val="0"/>
          <c:showBubbleSize val="0"/>
        </c:dLbls>
        <c:axId val="449532176"/>
        <c:axId val="449532568"/>
      </c:scatterChart>
      <c:valAx>
        <c:axId val="449532176"/>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449532568"/>
        <c:crosses val="autoZero"/>
        <c:crossBetween val="midCat"/>
      </c:valAx>
      <c:valAx>
        <c:axId val="449532568"/>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449532176"/>
        <c:crosses val="autoZero"/>
        <c:crossBetween val="midCat"/>
        <c:majorUnit val="0.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127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1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scatterChart>
        <c:scatterStyle val="smoothMarker"/>
        <c:varyColors val="0"/>
        <c:ser>
          <c:idx val="0"/>
          <c:order val="0"/>
          <c:tx>
            <c:v>M1 + Adicion</c:v>
          </c:tx>
          <c:spPr>
            <a:ln w="19050" cap="rnd">
              <a:solidFill>
                <a:schemeClr val="accent1"/>
              </a:solidFill>
              <a:round/>
            </a:ln>
            <a:effectLst/>
          </c:spPr>
          <c:marker>
            <c:symbol val="circle"/>
            <c:size val="5"/>
            <c:spPr>
              <a:solidFill>
                <a:schemeClr val="accent1"/>
              </a:solidFill>
              <a:ln w="9525">
                <a:solidFill>
                  <a:schemeClr val="accent1"/>
                </a:solidFill>
              </a:ln>
              <a:effectLst/>
            </c:spPr>
          </c:marker>
          <c:xVal>
            <c:numRef>
              <c:f>Estándares!$W$26:$W$39</c:f>
              <c:numCache>
                <c:formatCode>General</c:formatCode>
                <c:ptCount val="14"/>
              </c:numCache>
            </c:numRef>
          </c:xVal>
          <c:yVal>
            <c:numRef>
              <c:f>Estándares!$R$26:$R$39</c:f>
              <c:numCache>
                <c:formatCode>0.00</c:formatCode>
                <c:ptCount val="14"/>
                <c:pt idx="0">
                  <c:v>0</c:v>
                </c:pt>
                <c:pt idx="1">
                  <c:v>0</c:v>
                </c:pt>
                <c:pt idx="2">
                  <c:v>0</c:v>
                </c:pt>
                <c:pt idx="3">
                  <c:v>0</c:v>
                </c:pt>
                <c:pt idx="4">
                  <c:v>0</c:v>
                </c:pt>
                <c:pt idx="5">
                  <c:v>0</c:v>
                </c:pt>
                <c:pt idx="6">
                  <c:v>0</c:v>
                </c:pt>
                <c:pt idx="7">
                  <c:v>0</c:v>
                </c:pt>
                <c:pt idx="8">
                  <c:v>0</c:v>
                </c:pt>
                <c:pt idx="9">
                  <c:v>0</c:v>
                </c:pt>
                <c:pt idx="10">
                  <c:v>0</c:v>
                </c:pt>
                <c:pt idx="11">
                  <c:v>0</c:v>
                </c:pt>
                <c:pt idx="12">
                  <c:v>0</c:v>
                </c:pt>
                <c:pt idx="13">
                  <c:v>0</c:v>
                </c:pt>
              </c:numCache>
            </c:numRef>
          </c:yVal>
          <c:smooth val="1"/>
          <c:extLst>
            <c:ext xmlns:c16="http://schemas.microsoft.com/office/drawing/2014/chart" uri="{C3380CC4-5D6E-409C-BE32-E72D297353CC}">
              <c16:uniqueId val="{00000000-57C5-42AF-92AE-D1FE3CA87484}"/>
            </c:ext>
          </c:extLst>
        </c:ser>
        <c:dLbls>
          <c:showLegendKey val="0"/>
          <c:showVal val="0"/>
          <c:showCatName val="0"/>
          <c:showSerName val="0"/>
          <c:showPercent val="0"/>
          <c:showBubbleSize val="0"/>
        </c:dLbls>
        <c:axId val="449532960"/>
        <c:axId val="449533352"/>
      </c:scatterChart>
      <c:valAx>
        <c:axId val="449532960"/>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449533352"/>
        <c:crosses val="autoZero"/>
        <c:crossBetween val="midCat"/>
      </c:valAx>
      <c:valAx>
        <c:axId val="449533352"/>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449532960"/>
        <c:crosses val="autoZero"/>
        <c:crossBetween val="midCat"/>
        <c:majorUnit val="0.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127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1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scatterChart>
        <c:scatterStyle val="smoothMarker"/>
        <c:varyColors val="0"/>
        <c:ser>
          <c:idx val="0"/>
          <c:order val="0"/>
          <c:tx>
            <c:v>M2 + Adicion</c:v>
          </c:tx>
          <c:spPr>
            <a:ln w="19050" cap="rnd">
              <a:solidFill>
                <a:schemeClr val="accent1"/>
              </a:solidFill>
              <a:round/>
            </a:ln>
            <a:effectLst/>
          </c:spPr>
          <c:marker>
            <c:symbol val="circle"/>
            <c:size val="5"/>
            <c:spPr>
              <a:solidFill>
                <a:schemeClr val="accent1"/>
              </a:solidFill>
              <a:ln w="9525">
                <a:solidFill>
                  <a:schemeClr val="accent1"/>
                </a:solidFill>
              </a:ln>
              <a:effectLst/>
            </c:spPr>
          </c:marker>
          <c:xVal>
            <c:numRef>
              <c:f>Estándares!$Z$26:$Z$39</c:f>
              <c:numCache>
                <c:formatCode>General</c:formatCode>
                <c:ptCount val="14"/>
              </c:numCache>
            </c:numRef>
          </c:xVal>
          <c:yVal>
            <c:numRef>
              <c:f>Estándares!$S$26:$S$39</c:f>
              <c:numCache>
                <c:formatCode>0.00</c:formatCode>
                <c:ptCount val="14"/>
                <c:pt idx="0">
                  <c:v>0</c:v>
                </c:pt>
                <c:pt idx="1">
                  <c:v>0</c:v>
                </c:pt>
                <c:pt idx="2">
                  <c:v>0</c:v>
                </c:pt>
                <c:pt idx="3">
                  <c:v>0</c:v>
                </c:pt>
                <c:pt idx="4">
                  <c:v>0</c:v>
                </c:pt>
                <c:pt idx="5">
                  <c:v>0</c:v>
                </c:pt>
                <c:pt idx="6">
                  <c:v>0</c:v>
                </c:pt>
                <c:pt idx="7">
                  <c:v>0</c:v>
                </c:pt>
                <c:pt idx="8">
                  <c:v>0</c:v>
                </c:pt>
                <c:pt idx="9">
                  <c:v>0</c:v>
                </c:pt>
                <c:pt idx="10">
                  <c:v>0</c:v>
                </c:pt>
                <c:pt idx="11">
                  <c:v>0</c:v>
                </c:pt>
                <c:pt idx="12">
                  <c:v>0</c:v>
                </c:pt>
                <c:pt idx="13">
                  <c:v>0</c:v>
                </c:pt>
              </c:numCache>
            </c:numRef>
          </c:yVal>
          <c:smooth val="1"/>
          <c:extLst>
            <c:ext xmlns:c16="http://schemas.microsoft.com/office/drawing/2014/chart" uri="{C3380CC4-5D6E-409C-BE32-E72D297353CC}">
              <c16:uniqueId val="{00000000-6113-43D3-BBA3-58E003E65003}"/>
            </c:ext>
          </c:extLst>
        </c:ser>
        <c:dLbls>
          <c:showLegendKey val="0"/>
          <c:showVal val="0"/>
          <c:showCatName val="0"/>
          <c:showSerName val="0"/>
          <c:showPercent val="0"/>
          <c:showBubbleSize val="0"/>
        </c:dLbls>
        <c:axId val="449534136"/>
        <c:axId val="449534528"/>
      </c:scatterChart>
      <c:valAx>
        <c:axId val="449534136"/>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449534528"/>
        <c:crosses val="autoZero"/>
        <c:crossBetween val="midCat"/>
      </c:valAx>
      <c:valAx>
        <c:axId val="449534528"/>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449534136"/>
        <c:crosses val="autoZero"/>
        <c:crossBetween val="midCat"/>
        <c:majorUnit val="0.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127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2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scatterChart>
        <c:scatterStyle val="smoothMarker"/>
        <c:varyColors val="0"/>
        <c:ser>
          <c:idx val="0"/>
          <c:order val="0"/>
          <c:tx>
            <c:v>M3 + Adicion</c:v>
          </c:tx>
          <c:spPr>
            <a:ln w="19050" cap="rnd">
              <a:solidFill>
                <a:schemeClr val="accent1"/>
              </a:solidFill>
              <a:round/>
            </a:ln>
            <a:effectLst/>
          </c:spPr>
          <c:marker>
            <c:symbol val="circle"/>
            <c:size val="5"/>
            <c:spPr>
              <a:solidFill>
                <a:schemeClr val="accent1"/>
              </a:solidFill>
              <a:ln w="9525">
                <a:solidFill>
                  <a:schemeClr val="accent1"/>
                </a:solidFill>
              </a:ln>
              <a:effectLst/>
            </c:spPr>
          </c:marker>
          <c:xVal>
            <c:numRef>
              <c:f>Estándares!$AC$26:$AC$39</c:f>
              <c:numCache>
                <c:formatCode>General</c:formatCode>
                <c:ptCount val="14"/>
              </c:numCache>
            </c:numRef>
          </c:xVal>
          <c:yVal>
            <c:numRef>
              <c:f>Estándares!$T$26:$T$39</c:f>
              <c:numCache>
                <c:formatCode>0.00</c:formatCode>
                <c:ptCount val="14"/>
                <c:pt idx="0">
                  <c:v>0</c:v>
                </c:pt>
                <c:pt idx="1">
                  <c:v>0</c:v>
                </c:pt>
                <c:pt idx="2">
                  <c:v>0</c:v>
                </c:pt>
                <c:pt idx="3">
                  <c:v>0</c:v>
                </c:pt>
                <c:pt idx="4">
                  <c:v>0</c:v>
                </c:pt>
                <c:pt idx="5">
                  <c:v>0</c:v>
                </c:pt>
                <c:pt idx="6">
                  <c:v>0</c:v>
                </c:pt>
                <c:pt idx="7">
                  <c:v>0</c:v>
                </c:pt>
                <c:pt idx="8">
                  <c:v>0</c:v>
                </c:pt>
                <c:pt idx="9">
                  <c:v>0</c:v>
                </c:pt>
                <c:pt idx="10">
                  <c:v>0</c:v>
                </c:pt>
                <c:pt idx="11">
                  <c:v>0</c:v>
                </c:pt>
                <c:pt idx="12">
                  <c:v>0</c:v>
                </c:pt>
                <c:pt idx="13">
                  <c:v>0</c:v>
                </c:pt>
              </c:numCache>
            </c:numRef>
          </c:yVal>
          <c:smooth val="1"/>
          <c:extLst>
            <c:ext xmlns:c16="http://schemas.microsoft.com/office/drawing/2014/chart" uri="{C3380CC4-5D6E-409C-BE32-E72D297353CC}">
              <c16:uniqueId val="{00000000-37B9-432A-920E-38613395D725}"/>
            </c:ext>
          </c:extLst>
        </c:ser>
        <c:dLbls>
          <c:showLegendKey val="0"/>
          <c:showVal val="0"/>
          <c:showCatName val="0"/>
          <c:showSerName val="0"/>
          <c:showPercent val="0"/>
          <c:showBubbleSize val="0"/>
        </c:dLbls>
        <c:axId val="449535312"/>
        <c:axId val="449535704"/>
      </c:scatterChart>
      <c:valAx>
        <c:axId val="449535312"/>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449535704"/>
        <c:crosses val="autoZero"/>
        <c:crossBetween val="midCat"/>
      </c:valAx>
      <c:valAx>
        <c:axId val="449535704"/>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449535312"/>
        <c:crosses val="autoZero"/>
        <c:crossBetween val="midCat"/>
        <c:majorUnit val="0.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127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2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scatterChart>
        <c:scatterStyle val="smoothMarker"/>
        <c:varyColors val="0"/>
        <c:ser>
          <c:idx val="0"/>
          <c:order val="0"/>
          <c:tx>
            <c:v>M4 + Adicion</c:v>
          </c:tx>
          <c:spPr>
            <a:ln w="19050" cap="rnd">
              <a:solidFill>
                <a:schemeClr val="accent1"/>
              </a:solidFill>
              <a:round/>
            </a:ln>
            <a:effectLst/>
          </c:spPr>
          <c:marker>
            <c:symbol val="circle"/>
            <c:size val="5"/>
            <c:spPr>
              <a:solidFill>
                <a:schemeClr val="accent1"/>
              </a:solidFill>
              <a:ln w="9525">
                <a:solidFill>
                  <a:schemeClr val="accent1"/>
                </a:solidFill>
              </a:ln>
              <a:effectLst/>
            </c:spPr>
          </c:marker>
          <c:xVal>
            <c:numRef>
              <c:f>Estándares!$AF$26:$AF$39</c:f>
              <c:numCache>
                <c:formatCode>General</c:formatCode>
                <c:ptCount val="14"/>
              </c:numCache>
            </c:numRef>
          </c:xVal>
          <c:yVal>
            <c:numRef>
              <c:f>Estándares!$U$26:$U$39</c:f>
              <c:numCache>
                <c:formatCode>0.00</c:formatCode>
                <c:ptCount val="14"/>
                <c:pt idx="0">
                  <c:v>0</c:v>
                </c:pt>
                <c:pt idx="1">
                  <c:v>0</c:v>
                </c:pt>
                <c:pt idx="2">
                  <c:v>0</c:v>
                </c:pt>
                <c:pt idx="3">
                  <c:v>0</c:v>
                </c:pt>
                <c:pt idx="4">
                  <c:v>0</c:v>
                </c:pt>
                <c:pt idx="5">
                  <c:v>0</c:v>
                </c:pt>
                <c:pt idx="6">
                  <c:v>0</c:v>
                </c:pt>
                <c:pt idx="7">
                  <c:v>0</c:v>
                </c:pt>
                <c:pt idx="8">
                  <c:v>0</c:v>
                </c:pt>
                <c:pt idx="9">
                  <c:v>0</c:v>
                </c:pt>
                <c:pt idx="10">
                  <c:v>0</c:v>
                </c:pt>
                <c:pt idx="11">
                  <c:v>0</c:v>
                </c:pt>
                <c:pt idx="12">
                  <c:v>0</c:v>
                </c:pt>
                <c:pt idx="13">
                  <c:v>0</c:v>
                </c:pt>
              </c:numCache>
            </c:numRef>
          </c:yVal>
          <c:smooth val="1"/>
          <c:extLst>
            <c:ext xmlns:c16="http://schemas.microsoft.com/office/drawing/2014/chart" uri="{C3380CC4-5D6E-409C-BE32-E72D297353CC}">
              <c16:uniqueId val="{00000000-1A59-499B-8E8B-7EE1EC39CFFD}"/>
            </c:ext>
          </c:extLst>
        </c:ser>
        <c:dLbls>
          <c:showLegendKey val="0"/>
          <c:showVal val="0"/>
          <c:showCatName val="0"/>
          <c:showSerName val="0"/>
          <c:showPercent val="0"/>
          <c:showBubbleSize val="0"/>
        </c:dLbls>
        <c:axId val="449536488"/>
        <c:axId val="449536880"/>
      </c:scatterChart>
      <c:valAx>
        <c:axId val="449536488"/>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449536880"/>
        <c:crosses val="autoZero"/>
        <c:crossBetween val="midCat"/>
      </c:valAx>
      <c:valAx>
        <c:axId val="449536880"/>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449536488"/>
        <c:crosses val="autoZero"/>
        <c:crossBetween val="midCat"/>
        <c:majorUnit val="0.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127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2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scatterChart>
        <c:scatterStyle val="smoothMarker"/>
        <c:varyColors val="0"/>
        <c:ser>
          <c:idx val="0"/>
          <c:order val="0"/>
          <c:tx>
            <c:v>M5 + Adicion</c:v>
          </c:tx>
          <c:spPr>
            <a:ln w="19050" cap="rnd">
              <a:solidFill>
                <a:schemeClr val="accent1"/>
              </a:solidFill>
              <a:round/>
            </a:ln>
            <a:effectLst/>
          </c:spPr>
          <c:marker>
            <c:symbol val="circle"/>
            <c:size val="5"/>
            <c:spPr>
              <a:solidFill>
                <a:schemeClr val="accent1"/>
              </a:solidFill>
              <a:ln w="9525">
                <a:solidFill>
                  <a:schemeClr val="accent1"/>
                </a:solidFill>
              </a:ln>
              <a:effectLst/>
            </c:spPr>
          </c:marker>
          <c:xVal>
            <c:numRef>
              <c:f>Estándares!$AI$26:$AI$39</c:f>
              <c:numCache>
                <c:formatCode>General</c:formatCode>
                <c:ptCount val="14"/>
              </c:numCache>
            </c:numRef>
          </c:xVal>
          <c:yVal>
            <c:numRef>
              <c:f>Estándares!$V$26:$V$39</c:f>
              <c:numCache>
                <c:formatCode>0.00</c:formatCode>
                <c:ptCount val="14"/>
                <c:pt idx="0">
                  <c:v>0</c:v>
                </c:pt>
                <c:pt idx="1">
                  <c:v>0</c:v>
                </c:pt>
                <c:pt idx="2">
                  <c:v>0</c:v>
                </c:pt>
                <c:pt idx="3">
                  <c:v>0</c:v>
                </c:pt>
                <c:pt idx="4">
                  <c:v>0</c:v>
                </c:pt>
                <c:pt idx="5">
                  <c:v>0</c:v>
                </c:pt>
                <c:pt idx="6">
                  <c:v>0</c:v>
                </c:pt>
                <c:pt idx="7">
                  <c:v>0</c:v>
                </c:pt>
                <c:pt idx="8">
                  <c:v>0</c:v>
                </c:pt>
                <c:pt idx="9">
                  <c:v>0</c:v>
                </c:pt>
                <c:pt idx="10">
                  <c:v>0</c:v>
                </c:pt>
                <c:pt idx="11">
                  <c:v>0</c:v>
                </c:pt>
                <c:pt idx="12">
                  <c:v>0</c:v>
                </c:pt>
                <c:pt idx="13">
                  <c:v>0</c:v>
                </c:pt>
              </c:numCache>
            </c:numRef>
          </c:yVal>
          <c:smooth val="1"/>
          <c:extLst>
            <c:ext xmlns:c16="http://schemas.microsoft.com/office/drawing/2014/chart" uri="{C3380CC4-5D6E-409C-BE32-E72D297353CC}">
              <c16:uniqueId val="{00000000-A3E8-48B9-9112-24163EB9C2DB}"/>
            </c:ext>
          </c:extLst>
        </c:ser>
        <c:dLbls>
          <c:showLegendKey val="0"/>
          <c:showVal val="0"/>
          <c:showCatName val="0"/>
          <c:showSerName val="0"/>
          <c:showPercent val="0"/>
          <c:showBubbleSize val="0"/>
        </c:dLbls>
        <c:axId val="449537664"/>
        <c:axId val="449538056"/>
      </c:scatterChart>
      <c:valAx>
        <c:axId val="449537664"/>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449538056"/>
        <c:crosses val="autoZero"/>
        <c:crossBetween val="midCat"/>
      </c:valAx>
      <c:valAx>
        <c:axId val="449538056"/>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449537664"/>
        <c:crosses val="autoZero"/>
        <c:crossBetween val="midCat"/>
        <c:majorUnit val="0.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127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2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scatterChart>
        <c:scatterStyle val="lineMarker"/>
        <c:varyColors val="0"/>
        <c:ser>
          <c:idx val="0"/>
          <c:order val="0"/>
          <c:spPr>
            <a:ln w="19050">
              <a:noFill/>
            </a:ln>
          </c:spPr>
          <c:xVal>
            <c:numRef>
              <c:f>Robustez!$Q$15:$Q$22</c:f>
              <c:numCache>
                <c:formatCode>0.00</c:formatCode>
                <c:ptCount val="8"/>
              </c:numCache>
            </c:numRef>
          </c:xVal>
          <c:yVal>
            <c:numRef>
              <c:f>Robustez!$R$15:$R$22</c:f>
              <c:numCache>
                <c:formatCode>General</c:formatCode>
                <c:ptCount val="8"/>
                <c:pt idx="0">
                  <c:v>1.83</c:v>
                </c:pt>
                <c:pt idx="1">
                  <c:v>1.3180000000000001</c:v>
                </c:pt>
                <c:pt idx="2">
                  <c:v>1.01</c:v>
                </c:pt>
                <c:pt idx="3">
                  <c:v>0.77600000000000002</c:v>
                </c:pt>
                <c:pt idx="4">
                  <c:v>0.57599999999999996</c:v>
                </c:pt>
                <c:pt idx="5">
                  <c:v>0.40200000000000002</c:v>
                </c:pt>
                <c:pt idx="6">
                  <c:v>0.23699999999999999</c:v>
                </c:pt>
                <c:pt idx="7">
                  <c:v>7.8E-2</c:v>
                </c:pt>
              </c:numCache>
            </c:numRef>
          </c:yVal>
          <c:smooth val="0"/>
          <c:extLst>
            <c:ext xmlns:c16="http://schemas.microsoft.com/office/drawing/2014/chart" uri="{C3380CC4-5D6E-409C-BE32-E72D297353CC}">
              <c16:uniqueId val="{00000002-6792-4F51-920A-762E8473B5BD}"/>
            </c:ext>
          </c:extLst>
        </c:ser>
        <c:dLbls>
          <c:showLegendKey val="0"/>
          <c:showVal val="0"/>
          <c:showCatName val="0"/>
          <c:showSerName val="0"/>
          <c:showPercent val="0"/>
          <c:showBubbleSize val="0"/>
        </c:dLbls>
        <c:axId val="449538840"/>
        <c:axId val="449539232"/>
      </c:scatterChart>
      <c:valAx>
        <c:axId val="449538840"/>
        <c:scaling>
          <c:orientation val="minMax"/>
        </c:scaling>
        <c:delete val="0"/>
        <c:axPos val="b"/>
        <c:title>
          <c:tx>
            <c:rich>
              <a:bodyPr/>
              <a:lstStyle/>
              <a:p>
                <a:pPr>
                  <a:defRPr/>
                </a:pPr>
                <a:r>
                  <a:rPr lang="es-CO" sz="1200">
                    <a:latin typeface="Verdana" panose="020B0604030504040204" pitchFamily="34" charset="0"/>
                    <a:ea typeface="Verdana" panose="020B0604030504040204" pitchFamily="34" charset="0"/>
                  </a:rPr>
                  <a:t>Efecto del Factor</a:t>
                </a:r>
              </a:p>
            </c:rich>
          </c:tx>
          <c:overlay val="0"/>
        </c:title>
        <c:numFmt formatCode="0.00" sourceLinked="1"/>
        <c:majorTickMark val="none"/>
        <c:minorTickMark val="none"/>
        <c:tickLblPos val="nextTo"/>
        <c:crossAx val="449539232"/>
        <c:crosses val="autoZero"/>
        <c:crossBetween val="midCat"/>
      </c:valAx>
      <c:valAx>
        <c:axId val="449539232"/>
        <c:scaling>
          <c:orientation val="minMax"/>
        </c:scaling>
        <c:delete val="0"/>
        <c:axPos val="l"/>
        <c:title>
          <c:tx>
            <c:rich>
              <a:bodyPr/>
              <a:lstStyle/>
              <a:p>
                <a:pPr>
                  <a:defRPr/>
                </a:pPr>
                <a:r>
                  <a:rPr lang="es-CO" sz="1200">
                    <a:latin typeface="Verdana" panose="020B0604030504040204" pitchFamily="34" charset="0"/>
                    <a:ea typeface="Verdana" panose="020B0604030504040204" pitchFamily="34" charset="0"/>
                  </a:rPr>
                  <a:t>Half</a:t>
                </a:r>
                <a:r>
                  <a:rPr lang="es-CO" sz="1200" baseline="0">
                    <a:latin typeface="Verdana" panose="020B0604030504040204" pitchFamily="34" charset="0"/>
                    <a:ea typeface="Verdana" panose="020B0604030504040204" pitchFamily="34" charset="0"/>
                  </a:rPr>
                  <a:t> Normal</a:t>
                </a:r>
                <a:endParaRPr lang="es-CO" sz="1200">
                  <a:latin typeface="Verdana" panose="020B0604030504040204" pitchFamily="34" charset="0"/>
                  <a:ea typeface="Verdana" panose="020B0604030504040204" pitchFamily="34" charset="0"/>
                </a:endParaRPr>
              </a:p>
            </c:rich>
          </c:tx>
          <c:overlay val="0"/>
        </c:title>
        <c:numFmt formatCode="General" sourceLinked="1"/>
        <c:majorTickMark val="none"/>
        <c:minorTickMark val="none"/>
        <c:tickLblPos val="nextTo"/>
        <c:crossAx val="449538840"/>
        <c:crosses val="autoZero"/>
        <c:crossBetween val="midCat"/>
      </c:valAx>
    </c:plotArea>
    <c:plotVisOnly val="1"/>
    <c:dispBlanksAs val="gap"/>
    <c:showDLblsOverMax val="0"/>
  </c:chart>
  <c:spPr>
    <a:ln w="12700">
      <a:solidFill>
        <a:schemeClr val="tx1"/>
      </a:solidFill>
    </a:ln>
  </c:sp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11.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12.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14.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15.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16.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17.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18.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19.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0.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1.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2.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chart" Target="../charts/chart1.xml"/><Relationship Id="rId1" Type="http://schemas.openxmlformats.org/officeDocument/2006/relationships/image" Target="../media/image3.jpg"/></Relationships>
</file>

<file path=xl/drawings/_rels/drawing4.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chart" Target="../charts/chart2.xml"/><Relationship Id="rId1" Type="http://schemas.openxmlformats.org/officeDocument/2006/relationships/image" Target="../media/image3.jpg"/></Relationships>
</file>

<file path=xl/drawings/_rels/drawing5.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chart" Target="../charts/chart3.xml"/><Relationship Id="rId1" Type="http://schemas.openxmlformats.org/officeDocument/2006/relationships/image" Target="../media/image3.jp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3" Type="http://schemas.openxmlformats.org/officeDocument/2006/relationships/image" Target="../media/image5.png"/><Relationship Id="rId2" Type="http://schemas.openxmlformats.org/officeDocument/2006/relationships/chart" Target="../charts/chart4.xml"/><Relationship Id="rId1" Type="http://schemas.openxmlformats.org/officeDocument/2006/relationships/image" Target="../media/image4.png"/></Relationships>
</file>

<file path=xl/drawings/_rels/drawing8.xml.rels><?xml version="1.0" encoding="UTF-8" standalone="yes"?>
<Relationships xmlns="http://schemas.openxmlformats.org/package/2006/relationships"><Relationship Id="rId3" Type="http://schemas.openxmlformats.org/officeDocument/2006/relationships/chart" Target="../charts/chart7.xml"/><Relationship Id="rId2" Type="http://schemas.openxmlformats.org/officeDocument/2006/relationships/chart" Target="../charts/chart6.xml"/><Relationship Id="rId1" Type="http://schemas.openxmlformats.org/officeDocument/2006/relationships/chart" Target="../charts/chart5.xml"/><Relationship Id="rId5" Type="http://schemas.openxmlformats.org/officeDocument/2006/relationships/image" Target="../media/image2.png"/><Relationship Id="rId4" Type="http://schemas.openxmlformats.org/officeDocument/2006/relationships/chart" Target="../charts/chart8.xml"/></Relationships>
</file>

<file path=xl/drawings/_rels/drawing9.xml.rels><?xml version="1.0" encoding="UTF-8" standalone="yes"?>
<Relationships xmlns="http://schemas.openxmlformats.org/package/2006/relationships"><Relationship Id="rId1" Type="http://schemas.openxmlformats.org/officeDocument/2006/relationships/image" Target="../media/image6.png"/></Relationships>
</file>

<file path=xl/drawings/_rels/drawing10.xml.rels><?xml version="1.0" encoding="UTF-8" standalone="yes"?>
<Relationships xmlns="http://schemas.openxmlformats.org/package/2006/relationships"><Relationship Id="rId8" Type="http://schemas.openxmlformats.org/officeDocument/2006/relationships/chart" Target="../charts/chart16.xml"/><Relationship Id="rId13" Type="http://schemas.openxmlformats.org/officeDocument/2006/relationships/chart" Target="../charts/chart21.xml"/><Relationship Id="rId3" Type="http://schemas.openxmlformats.org/officeDocument/2006/relationships/chart" Target="../charts/chart11.xml"/><Relationship Id="rId7" Type="http://schemas.openxmlformats.org/officeDocument/2006/relationships/chart" Target="../charts/chart15.xml"/><Relationship Id="rId12" Type="http://schemas.openxmlformats.org/officeDocument/2006/relationships/chart" Target="../charts/chart20.xml"/><Relationship Id="rId2" Type="http://schemas.openxmlformats.org/officeDocument/2006/relationships/chart" Target="../charts/chart10.xml"/><Relationship Id="rId1" Type="http://schemas.openxmlformats.org/officeDocument/2006/relationships/chart" Target="../charts/chart9.xml"/><Relationship Id="rId6" Type="http://schemas.openxmlformats.org/officeDocument/2006/relationships/chart" Target="../charts/chart14.xml"/><Relationship Id="rId11" Type="http://schemas.openxmlformats.org/officeDocument/2006/relationships/chart" Target="../charts/chart19.xml"/><Relationship Id="rId5" Type="http://schemas.openxmlformats.org/officeDocument/2006/relationships/chart" Target="../charts/chart13.xml"/><Relationship Id="rId15" Type="http://schemas.openxmlformats.org/officeDocument/2006/relationships/image" Target="../media/image7.png"/><Relationship Id="rId10" Type="http://schemas.openxmlformats.org/officeDocument/2006/relationships/chart" Target="../charts/chart18.xml"/><Relationship Id="rId4" Type="http://schemas.openxmlformats.org/officeDocument/2006/relationships/chart" Target="../charts/chart12.xml"/><Relationship Id="rId9" Type="http://schemas.openxmlformats.org/officeDocument/2006/relationships/chart" Target="../charts/chart17.xml"/><Relationship Id="rId14" Type="http://schemas.openxmlformats.org/officeDocument/2006/relationships/chart" Target="../charts/chart22.xml"/></Relationships>
</file>

<file path=xl/drawings/_rels/drawing11.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chart" Target="../charts/chart23.xml"/></Relationships>
</file>

<file path=xl/drawings/_rels/drawing12.xml.rels><?xml version="1.0" encoding="UTF-8" standalone="yes"?>
<Relationships xmlns="http://schemas.openxmlformats.org/package/2006/relationships"><Relationship Id="rId1" Type="http://schemas.openxmlformats.org/officeDocument/2006/relationships/image" Target="../media/image9.png"/></Relationships>
</file>

<file path=xl/drawings/drawing1.xml><?xml version="1.0" encoding="utf-8"?>
<xdr:wsDr xmlns:xdr="http://schemas.openxmlformats.org/drawingml/2006/spreadsheetDrawing" xmlns:a="http://schemas.openxmlformats.org/drawingml/2006/main">
  <xdr:twoCellAnchor>
    <xdr:from>
      <xdr:col>0</xdr:col>
      <xdr:colOff>345722</xdr:colOff>
      <xdr:row>1</xdr:row>
      <xdr:rowOff>28222</xdr:rowOff>
    </xdr:from>
    <xdr:to>
      <xdr:col>1</xdr:col>
      <xdr:colOff>593372</xdr:colOff>
      <xdr:row>3</xdr:row>
      <xdr:rowOff>130527</xdr:rowOff>
    </xdr:to>
    <xdr:pic>
      <xdr:nvPicPr>
        <xdr:cNvPr id="4" name="Imagen 3">
          <a:extLst>
            <a:ext uri="{FF2B5EF4-FFF2-40B4-BE49-F238E27FC236}">
              <a16:creationId xmlns:a16="http://schemas.microsoft.com/office/drawing/2014/main" id="{3CEFD351-606B-4FF5-9E4E-4063FAB41DC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45722" y="204611"/>
          <a:ext cx="1051983" cy="45508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324556</xdr:colOff>
      <xdr:row>1</xdr:row>
      <xdr:rowOff>35279</xdr:rowOff>
    </xdr:from>
    <xdr:to>
      <xdr:col>1</xdr:col>
      <xdr:colOff>581378</xdr:colOff>
      <xdr:row>3</xdr:row>
      <xdr:rowOff>147462</xdr:rowOff>
    </xdr:to>
    <xdr:pic>
      <xdr:nvPicPr>
        <xdr:cNvPr id="5" name="Imagen 4">
          <a:extLst>
            <a:ext uri="{FF2B5EF4-FFF2-40B4-BE49-F238E27FC236}">
              <a16:creationId xmlns:a16="http://schemas.microsoft.com/office/drawing/2014/main" id="{7CB4D341-65F8-485C-8B14-E7A864993BB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24556" y="204612"/>
          <a:ext cx="1054100" cy="4508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119799</xdr:colOff>
      <xdr:row>5</xdr:row>
      <xdr:rowOff>200024</xdr:rowOff>
    </xdr:from>
    <xdr:to>
      <xdr:col>16</xdr:col>
      <xdr:colOff>257174</xdr:colOff>
      <xdr:row>43</xdr:row>
      <xdr:rowOff>60324</xdr:rowOff>
    </xdr:to>
    <xdr:pic>
      <xdr:nvPicPr>
        <xdr:cNvPr id="2" name="Imagen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6539649" y="200024"/>
          <a:ext cx="6233375" cy="8067675"/>
        </a:xfrm>
        <a:prstGeom prst="rect">
          <a:avLst/>
        </a:prstGeom>
        <a:ln w="12700">
          <a:solidFill>
            <a:schemeClr val="tx1"/>
          </a:solidFill>
        </a:ln>
      </xdr:spPr>
    </xdr:pic>
    <xdr:clientData/>
  </xdr:twoCellAnchor>
  <xdr:twoCellAnchor editAs="oneCell">
    <xdr:from>
      <xdr:col>8</xdr:col>
      <xdr:colOff>119799</xdr:colOff>
      <xdr:row>5</xdr:row>
      <xdr:rowOff>200024</xdr:rowOff>
    </xdr:from>
    <xdr:to>
      <xdr:col>16</xdr:col>
      <xdr:colOff>257174</xdr:colOff>
      <xdr:row>43</xdr:row>
      <xdr:rowOff>61594</xdr:rowOff>
    </xdr:to>
    <xdr:pic>
      <xdr:nvPicPr>
        <xdr:cNvPr id="3" name="Imagen 2">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6726339" y="192404"/>
          <a:ext cx="6416255" cy="7741920"/>
        </a:xfrm>
        <a:prstGeom prst="rect">
          <a:avLst/>
        </a:prstGeom>
        <a:ln w="12700">
          <a:solidFill>
            <a:schemeClr val="tx1"/>
          </a:solidFill>
        </a:ln>
      </xdr:spPr>
    </xdr:pic>
    <xdr:clientData/>
  </xdr:twoCellAnchor>
  <xdr:twoCellAnchor editAs="oneCell">
    <xdr:from>
      <xdr:col>8</xdr:col>
      <xdr:colOff>119799</xdr:colOff>
      <xdr:row>5</xdr:row>
      <xdr:rowOff>200024</xdr:rowOff>
    </xdr:from>
    <xdr:to>
      <xdr:col>16</xdr:col>
      <xdr:colOff>257174</xdr:colOff>
      <xdr:row>43</xdr:row>
      <xdr:rowOff>60324</xdr:rowOff>
    </xdr:to>
    <xdr:pic>
      <xdr:nvPicPr>
        <xdr:cNvPr id="4" name="Imagen 3">
          <a:extLst>
            <a:ext uri="{FF2B5EF4-FFF2-40B4-BE49-F238E27FC236}">
              <a16:creationId xmlns:a16="http://schemas.microsoft.com/office/drawing/2014/main" id="{00000000-0008-0000-02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6539649" y="200024"/>
          <a:ext cx="6233375" cy="8067675"/>
        </a:xfrm>
        <a:prstGeom prst="rect">
          <a:avLst/>
        </a:prstGeom>
        <a:ln w="12700">
          <a:solidFill>
            <a:schemeClr val="tx1"/>
          </a:solidFill>
        </a:ln>
      </xdr:spPr>
    </xdr:pic>
    <xdr:clientData/>
  </xdr:twoCellAnchor>
  <xdr:twoCellAnchor>
    <xdr:from>
      <xdr:col>22</xdr:col>
      <xdr:colOff>457200</xdr:colOff>
      <xdr:row>5</xdr:row>
      <xdr:rowOff>104775</xdr:rowOff>
    </xdr:from>
    <xdr:to>
      <xdr:col>26</xdr:col>
      <xdr:colOff>742950</xdr:colOff>
      <xdr:row>14</xdr:row>
      <xdr:rowOff>152400</xdr:rowOff>
    </xdr:to>
    <xdr:graphicFrame macro="">
      <xdr:nvGraphicFramePr>
        <xdr:cNvPr id="5" name="Gráfico 4">
          <a:extLst>
            <a:ext uri="{FF2B5EF4-FFF2-40B4-BE49-F238E27FC236}">
              <a16:creationId xmlns:a16="http://schemas.microsoft.com/office/drawing/2014/main" id="{00000000-0008-0000-02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406400</xdr:colOff>
      <xdr:row>1</xdr:row>
      <xdr:rowOff>31750</xdr:rowOff>
    </xdr:from>
    <xdr:to>
      <xdr:col>1</xdr:col>
      <xdr:colOff>546100</xdr:colOff>
      <xdr:row>3</xdr:row>
      <xdr:rowOff>139700</xdr:rowOff>
    </xdr:to>
    <xdr:pic>
      <xdr:nvPicPr>
        <xdr:cNvPr id="8" name="Imagen 7">
          <a:extLst>
            <a:ext uri="{FF2B5EF4-FFF2-40B4-BE49-F238E27FC236}">
              <a16:creationId xmlns:a16="http://schemas.microsoft.com/office/drawing/2014/main" id="{F3C78F39-1926-4C9C-9EF7-E8B8AB163BBF}"/>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406400" y="209550"/>
          <a:ext cx="1054100" cy="4635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8</xdr:col>
      <xdr:colOff>119799</xdr:colOff>
      <xdr:row>5</xdr:row>
      <xdr:rowOff>200024</xdr:rowOff>
    </xdr:from>
    <xdr:to>
      <xdr:col>16</xdr:col>
      <xdr:colOff>257174</xdr:colOff>
      <xdr:row>45</xdr:row>
      <xdr:rowOff>60324</xdr:rowOff>
    </xdr:to>
    <xdr:pic>
      <xdr:nvPicPr>
        <xdr:cNvPr id="2" name="Imagen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6539649" y="1114424"/>
          <a:ext cx="6233375" cy="8067675"/>
        </a:xfrm>
        <a:prstGeom prst="rect">
          <a:avLst/>
        </a:prstGeom>
        <a:ln w="12700">
          <a:solidFill>
            <a:schemeClr val="tx1"/>
          </a:solidFill>
        </a:ln>
      </xdr:spPr>
    </xdr:pic>
    <xdr:clientData/>
  </xdr:twoCellAnchor>
  <xdr:twoCellAnchor editAs="oneCell">
    <xdr:from>
      <xdr:col>8</xdr:col>
      <xdr:colOff>119799</xdr:colOff>
      <xdr:row>5</xdr:row>
      <xdr:rowOff>200024</xdr:rowOff>
    </xdr:from>
    <xdr:to>
      <xdr:col>16</xdr:col>
      <xdr:colOff>257174</xdr:colOff>
      <xdr:row>45</xdr:row>
      <xdr:rowOff>61594</xdr:rowOff>
    </xdr:to>
    <xdr:pic>
      <xdr:nvPicPr>
        <xdr:cNvPr id="3" name="Imagen 2">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6539649" y="1114424"/>
          <a:ext cx="6233375" cy="8075295"/>
        </a:xfrm>
        <a:prstGeom prst="rect">
          <a:avLst/>
        </a:prstGeom>
        <a:ln w="12700">
          <a:solidFill>
            <a:schemeClr val="tx1"/>
          </a:solidFill>
        </a:ln>
      </xdr:spPr>
    </xdr:pic>
    <xdr:clientData/>
  </xdr:twoCellAnchor>
  <xdr:twoCellAnchor editAs="oneCell">
    <xdr:from>
      <xdr:col>8</xdr:col>
      <xdr:colOff>119799</xdr:colOff>
      <xdr:row>5</xdr:row>
      <xdr:rowOff>200024</xdr:rowOff>
    </xdr:from>
    <xdr:to>
      <xdr:col>16</xdr:col>
      <xdr:colOff>257174</xdr:colOff>
      <xdr:row>45</xdr:row>
      <xdr:rowOff>60324</xdr:rowOff>
    </xdr:to>
    <xdr:pic>
      <xdr:nvPicPr>
        <xdr:cNvPr id="4" name="Imagen 3">
          <a:extLst>
            <a:ext uri="{FF2B5EF4-FFF2-40B4-BE49-F238E27FC236}">
              <a16:creationId xmlns:a16="http://schemas.microsoft.com/office/drawing/2014/main" id="{00000000-0008-0000-03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6539649" y="1114424"/>
          <a:ext cx="6233375" cy="8067675"/>
        </a:xfrm>
        <a:prstGeom prst="rect">
          <a:avLst/>
        </a:prstGeom>
        <a:ln w="12700">
          <a:solidFill>
            <a:schemeClr val="tx1"/>
          </a:solidFill>
        </a:ln>
      </xdr:spPr>
    </xdr:pic>
    <xdr:clientData/>
  </xdr:twoCellAnchor>
  <xdr:twoCellAnchor>
    <xdr:from>
      <xdr:col>22</xdr:col>
      <xdr:colOff>457200</xdr:colOff>
      <xdr:row>5</xdr:row>
      <xdr:rowOff>104775</xdr:rowOff>
    </xdr:from>
    <xdr:to>
      <xdr:col>26</xdr:col>
      <xdr:colOff>742950</xdr:colOff>
      <xdr:row>14</xdr:row>
      <xdr:rowOff>152400</xdr:rowOff>
    </xdr:to>
    <xdr:graphicFrame macro="">
      <xdr:nvGraphicFramePr>
        <xdr:cNvPr id="5" name="Gráfico 4">
          <a:extLst>
            <a:ext uri="{FF2B5EF4-FFF2-40B4-BE49-F238E27FC236}">
              <a16:creationId xmlns:a16="http://schemas.microsoft.com/office/drawing/2014/main" id="{00000000-0008-0000-03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469900</xdr:colOff>
      <xdr:row>1</xdr:row>
      <xdr:rowOff>6350</xdr:rowOff>
    </xdr:from>
    <xdr:to>
      <xdr:col>1</xdr:col>
      <xdr:colOff>609600</xdr:colOff>
      <xdr:row>3</xdr:row>
      <xdr:rowOff>114300</xdr:rowOff>
    </xdr:to>
    <xdr:pic>
      <xdr:nvPicPr>
        <xdr:cNvPr id="8" name="Imagen 7">
          <a:extLst>
            <a:ext uri="{FF2B5EF4-FFF2-40B4-BE49-F238E27FC236}">
              <a16:creationId xmlns:a16="http://schemas.microsoft.com/office/drawing/2014/main" id="{4F9E8B38-5580-4289-ACF6-2DFC3080377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469900" y="177800"/>
          <a:ext cx="1054100" cy="4508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9</xdr:col>
      <xdr:colOff>119799</xdr:colOff>
      <xdr:row>5</xdr:row>
      <xdr:rowOff>200024</xdr:rowOff>
    </xdr:from>
    <xdr:to>
      <xdr:col>17</xdr:col>
      <xdr:colOff>257174</xdr:colOff>
      <xdr:row>44</xdr:row>
      <xdr:rowOff>120649</xdr:rowOff>
    </xdr:to>
    <xdr:pic>
      <xdr:nvPicPr>
        <xdr:cNvPr id="2" name="Imagen 1">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6539649" y="923924"/>
          <a:ext cx="6233375" cy="8067675"/>
        </a:xfrm>
        <a:prstGeom prst="rect">
          <a:avLst/>
        </a:prstGeom>
        <a:ln w="12700">
          <a:solidFill>
            <a:schemeClr val="tx1"/>
          </a:solidFill>
        </a:ln>
      </xdr:spPr>
    </xdr:pic>
    <xdr:clientData/>
  </xdr:twoCellAnchor>
  <xdr:twoCellAnchor editAs="oneCell">
    <xdr:from>
      <xdr:col>9</xdr:col>
      <xdr:colOff>119799</xdr:colOff>
      <xdr:row>5</xdr:row>
      <xdr:rowOff>200024</xdr:rowOff>
    </xdr:from>
    <xdr:to>
      <xdr:col>17</xdr:col>
      <xdr:colOff>257174</xdr:colOff>
      <xdr:row>44</xdr:row>
      <xdr:rowOff>128269</xdr:rowOff>
    </xdr:to>
    <xdr:pic>
      <xdr:nvPicPr>
        <xdr:cNvPr id="3" name="Imagen 2">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6539649" y="923924"/>
          <a:ext cx="6233375" cy="8075295"/>
        </a:xfrm>
        <a:prstGeom prst="rect">
          <a:avLst/>
        </a:prstGeom>
        <a:ln w="12700">
          <a:solidFill>
            <a:schemeClr val="tx1"/>
          </a:solidFill>
        </a:ln>
      </xdr:spPr>
    </xdr:pic>
    <xdr:clientData/>
  </xdr:twoCellAnchor>
  <xdr:twoCellAnchor editAs="oneCell">
    <xdr:from>
      <xdr:col>9</xdr:col>
      <xdr:colOff>119799</xdr:colOff>
      <xdr:row>5</xdr:row>
      <xdr:rowOff>200024</xdr:rowOff>
    </xdr:from>
    <xdr:to>
      <xdr:col>17</xdr:col>
      <xdr:colOff>257174</xdr:colOff>
      <xdr:row>44</xdr:row>
      <xdr:rowOff>120649</xdr:rowOff>
    </xdr:to>
    <xdr:pic>
      <xdr:nvPicPr>
        <xdr:cNvPr id="4" name="Imagen 3">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6539649" y="923924"/>
          <a:ext cx="6233375" cy="8067675"/>
        </a:xfrm>
        <a:prstGeom prst="rect">
          <a:avLst/>
        </a:prstGeom>
        <a:ln w="12700">
          <a:solidFill>
            <a:schemeClr val="tx1"/>
          </a:solidFill>
        </a:ln>
      </xdr:spPr>
    </xdr:pic>
    <xdr:clientData/>
  </xdr:twoCellAnchor>
  <xdr:twoCellAnchor>
    <xdr:from>
      <xdr:col>23</xdr:col>
      <xdr:colOff>457200</xdr:colOff>
      <xdr:row>5</xdr:row>
      <xdr:rowOff>104775</xdr:rowOff>
    </xdr:from>
    <xdr:to>
      <xdr:col>27</xdr:col>
      <xdr:colOff>742950</xdr:colOff>
      <xdr:row>14</xdr:row>
      <xdr:rowOff>152400</xdr:rowOff>
    </xdr:to>
    <xdr:graphicFrame macro="">
      <xdr:nvGraphicFramePr>
        <xdr:cNvPr id="5" name="Gráfico 4">
          <a:extLst>
            <a:ext uri="{FF2B5EF4-FFF2-40B4-BE49-F238E27FC236}">
              <a16:creationId xmlns:a16="http://schemas.microsoft.com/office/drawing/2014/main" id="{00000000-0008-0000-04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501650</xdr:colOff>
      <xdr:row>1</xdr:row>
      <xdr:rowOff>0</xdr:rowOff>
    </xdr:from>
    <xdr:to>
      <xdr:col>1</xdr:col>
      <xdr:colOff>641350</xdr:colOff>
      <xdr:row>3</xdr:row>
      <xdr:rowOff>107950</xdr:rowOff>
    </xdr:to>
    <xdr:pic>
      <xdr:nvPicPr>
        <xdr:cNvPr id="7" name="Imagen 6">
          <a:extLst>
            <a:ext uri="{FF2B5EF4-FFF2-40B4-BE49-F238E27FC236}">
              <a16:creationId xmlns:a16="http://schemas.microsoft.com/office/drawing/2014/main" id="{CB778810-51B5-4953-BA00-A9C509476FE4}"/>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501650" y="177800"/>
          <a:ext cx="1054100" cy="4635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0</xdr:col>
      <xdr:colOff>247650</xdr:colOff>
      <xdr:row>1</xdr:row>
      <xdr:rowOff>6350</xdr:rowOff>
    </xdr:from>
    <xdr:to>
      <xdr:col>0</xdr:col>
      <xdr:colOff>1301750</xdr:colOff>
      <xdr:row>3</xdr:row>
      <xdr:rowOff>114300</xdr:rowOff>
    </xdr:to>
    <xdr:pic>
      <xdr:nvPicPr>
        <xdr:cNvPr id="4" name="Imagen 3">
          <a:extLst>
            <a:ext uri="{FF2B5EF4-FFF2-40B4-BE49-F238E27FC236}">
              <a16:creationId xmlns:a16="http://schemas.microsoft.com/office/drawing/2014/main" id="{1F72A72D-5714-4331-B3A8-D3CD2580A75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47650" y="177800"/>
          <a:ext cx="1054100" cy="4508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167640</xdr:colOff>
      <xdr:row>7</xdr:row>
      <xdr:rowOff>15240</xdr:rowOff>
    </xdr:from>
    <xdr:to>
      <xdr:col>13</xdr:col>
      <xdr:colOff>145118</xdr:colOff>
      <xdr:row>20</xdr:row>
      <xdr:rowOff>9387</xdr:rowOff>
    </xdr:to>
    <xdr:pic>
      <xdr:nvPicPr>
        <xdr:cNvPr id="2" name="Imagen 1">
          <a:extLst>
            <a:ext uri="{FF2B5EF4-FFF2-40B4-BE49-F238E27FC236}">
              <a16:creationId xmlns:a16="http://schemas.microsoft.com/office/drawing/2014/main" id="{62EC0395-D505-407D-BAA2-725669281D32}"/>
            </a:ext>
          </a:extLst>
        </xdr:cNvPr>
        <xdr:cNvPicPr>
          <a:picLocks noChangeAspect="1"/>
        </xdr:cNvPicPr>
      </xdr:nvPicPr>
      <xdr:blipFill>
        <a:blip xmlns:r="http://schemas.openxmlformats.org/officeDocument/2006/relationships" r:embed="rId1"/>
        <a:stretch>
          <a:fillRect/>
        </a:stretch>
      </xdr:blipFill>
      <xdr:spPr>
        <a:xfrm>
          <a:off x="8404860" y="1303020"/>
          <a:ext cx="3901778" cy="2798307"/>
        </a:xfrm>
        <a:prstGeom prst="rect">
          <a:avLst/>
        </a:prstGeom>
        <a:ln w="12700">
          <a:solidFill>
            <a:schemeClr val="tx1"/>
          </a:solidFill>
        </a:ln>
      </xdr:spPr>
    </xdr:pic>
    <xdr:clientData/>
  </xdr:twoCellAnchor>
  <xdr:twoCellAnchor>
    <xdr:from>
      <xdr:col>13</xdr:col>
      <xdr:colOff>171450</xdr:colOff>
      <xdr:row>20</xdr:row>
      <xdr:rowOff>52387</xdr:rowOff>
    </xdr:from>
    <xdr:to>
      <xdr:col>17</xdr:col>
      <xdr:colOff>742950</xdr:colOff>
      <xdr:row>31</xdr:row>
      <xdr:rowOff>190500</xdr:rowOff>
    </xdr:to>
    <xdr:graphicFrame macro="">
      <xdr:nvGraphicFramePr>
        <xdr:cNvPr id="3" name="Gráfico 2">
          <a:extLst>
            <a:ext uri="{FF2B5EF4-FFF2-40B4-BE49-F238E27FC236}">
              <a16:creationId xmlns:a16="http://schemas.microsoft.com/office/drawing/2014/main" id="{5DEBACB7-62A6-4D5B-BB64-4D5F3EC8381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222250</xdr:colOff>
      <xdr:row>0</xdr:row>
      <xdr:rowOff>165100</xdr:rowOff>
    </xdr:from>
    <xdr:to>
      <xdr:col>0</xdr:col>
      <xdr:colOff>1276350</xdr:colOff>
      <xdr:row>3</xdr:row>
      <xdr:rowOff>101600</xdr:rowOff>
    </xdr:to>
    <xdr:pic>
      <xdr:nvPicPr>
        <xdr:cNvPr id="5" name="Imagen 4">
          <a:extLst>
            <a:ext uri="{FF2B5EF4-FFF2-40B4-BE49-F238E27FC236}">
              <a16:creationId xmlns:a16="http://schemas.microsoft.com/office/drawing/2014/main" id="{D1A7E441-D451-4109-B82F-67D060DE235B}"/>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222250" y="165100"/>
          <a:ext cx="1054100" cy="4508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7</xdr:col>
      <xdr:colOff>160020</xdr:colOff>
      <xdr:row>31</xdr:row>
      <xdr:rowOff>0</xdr:rowOff>
    </xdr:from>
    <xdr:to>
      <xdr:col>10</xdr:col>
      <xdr:colOff>495300</xdr:colOff>
      <xdr:row>38</xdr:row>
      <xdr:rowOff>175260</xdr:rowOff>
    </xdr:to>
    <xdr:graphicFrame macro="">
      <xdr:nvGraphicFramePr>
        <xdr:cNvPr id="2" name="Gráfico 1">
          <a:extLst>
            <a:ext uri="{FF2B5EF4-FFF2-40B4-BE49-F238E27FC236}">
              <a16:creationId xmlns:a16="http://schemas.microsoft.com/office/drawing/2014/main" id="{00000000-0008-0000-07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10</xdr:col>
      <xdr:colOff>601980</xdr:colOff>
      <xdr:row>30</xdr:row>
      <xdr:rowOff>571500</xdr:rowOff>
    </xdr:from>
    <xdr:to>
      <xdr:col>14</xdr:col>
      <xdr:colOff>762000</xdr:colOff>
      <xdr:row>39</xdr:row>
      <xdr:rowOff>0</xdr:rowOff>
    </xdr:to>
    <xdr:graphicFrame macro="">
      <xdr:nvGraphicFramePr>
        <xdr:cNvPr id="3" name="Gráfico 2">
          <a:extLst>
            <a:ext uri="{FF2B5EF4-FFF2-40B4-BE49-F238E27FC236}">
              <a16:creationId xmlns:a16="http://schemas.microsoft.com/office/drawing/2014/main" id="{00000000-0008-0000-07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15</xdr:col>
      <xdr:colOff>83820</xdr:colOff>
      <xdr:row>31</xdr:row>
      <xdr:rowOff>0</xdr:rowOff>
    </xdr:from>
    <xdr:to>
      <xdr:col>19</xdr:col>
      <xdr:colOff>335280</xdr:colOff>
      <xdr:row>39</xdr:row>
      <xdr:rowOff>0</xdr:rowOff>
    </xdr:to>
    <xdr:graphicFrame macro="">
      <xdr:nvGraphicFramePr>
        <xdr:cNvPr id="4" name="Gráfico 3">
          <a:extLst>
            <a:ext uri="{FF2B5EF4-FFF2-40B4-BE49-F238E27FC236}">
              <a16:creationId xmlns:a16="http://schemas.microsoft.com/office/drawing/2014/main" id="{00000000-0008-0000-07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19</xdr:col>
      <xdr:colOff>411480</xdr:colOff>
      <xdr:row>31</xdr:row>
      <xdr:rowOff>0</xdr:rowOff>
    </xdr:from>
    <xdr:to>
      <xdr:col>23</xdr:col>
      <xdr:colOff>381000</xdr:colOff>
      <xdr:row>39</xdr:row>
      <xdr:rowOff>7620</xdr:rowOff>
    </xdr:to>
    <xdr:graphicFrame macro="">
      <xdr:nvGraphicFramePr>
        <xdr:cNvPr id="5" name="Gráfico 4">
          <a:extLst>
            <a:ext uri="{FF2B5EF4-FFF2-40B4-BE49-F238E27FC236}">
              <a16:creationId xmlns:a16="http://schemas.microsoft.com/office/drawing/2014/main" id="{00000000-0008-0000-07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0</xdr:col>
      <xdr:colOff>215900</xdr:colOff>
      <xdr:row>1</xdr:row>
      <xdr:rowOff>19050</xdr:rowOff>
    </xdr:from>
    <xdr:to>
      <xdr:col>0</xdr:col>
      <xdr:colOff>1270000</xdr:colOff>
      <xdr:row>3</xdr:row>
      <xdr:rowOff>127000</xdr:rowOff>
    </xdr:to>
    <xdr:pic>
      <xdr:nvPicPr>
        <xdr:cNvPr id="8" name="Imagen 7">
          <a:extLst>
            <a:ext uri="{FF2B5EF4-FFF2-40B4-BE49-F238E27FC236}">
              <a16:creationId xmlns:a16="http://schemas.microsoft.com/office/drawing/2014/main" id="{D4630227-ECE0-42BC-8000-31985FE5C18C}"/>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215900" y="190500"/>
          <a:ext cx="1054100" cy="4508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0</xdr:col>
      <xdr:colOff>296333</xdr:colOff>
      <xdr:row>1</xdr:row>
      <xdr:rowOff>1</xdr:rowOff>
    </xdr:from>
    <xdr:to>
      <xdr:col>0</xdr:col>
      <xdr:colOff>1350433</xdr:colOff>
      <xdr:row>3</xdr:row>
      <xdr:rowOff>116417</xdr:rowOff>
    </xdr:to>
    <xdr:pic>
      <xdr:nvPicPr>
        <xdr:cNvPr id="5" name="Imagen 4">
          <a:extLst>
            <a:ext uri="{FF2B5EF4-FFF2-40B4-BE49-F238E27FC236}">
              <a16:creationId xmlns:a16="http://schemas.microsoft.com/office/drawing/2014/main" id="{524566E2-E5B9-435D-BCE2-775764D35E1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96333" y="177801"/>
          <a:ext cx="1054100" cy="47201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0</xdr:col>
      <xdr:colOff>144780</xdr:colOff>
      <xdr:row>4</xdr:row>
      <xdr:rowOff>121920</xdr:rowOff>
    </xdr:from>
    <xdr:to>
      <xdr:col>4</xdr:col>
      <xdr:colOff>693420</xdr:colOff>
      <xdr:row>16</xdr:row>
      <xdr:rowOff>99060</xdr:rowOff>
    </xdr:to>
    <xdr:graphicFrame macro="">
      <xdr:nvGraphicFramePr>
        <xdr:cNvPr id="2" name="Gráfico 1">
          <a:extLst>
            <a:ext uri="{FF2B5EF4-FFF2-40B4-BE49-F238E27FC236}">
              <a16:creationId xmlns:a16="http://schemas.microsoft.com/office/drawing/2014/main" id="{00000000-0008-0000-09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784860</xdr:colOff>
      <xdr:row>4</xdr:row>
      <xdr:rowOff>121920</xdr:rowOff>
    </xdr:from>
    <xdr:to>
      <xdr:col>10</xdr:col>
      <xdr:colOff>30480</xdr:colOff>
      <xdr:row>16</xdr:row>
      <xdr:rowOff>129540</xdr:rowOff>
    </xdr:to>
    <xdr:graphicFrame macro="">
      <xdr:nvGraphicFramePr>
        <xdr:cNvPr id="3" name="Gráfico 2">
          <a:extLst>
            <a:ext uri="{FF2B5EF4-FFF2-40B4-BE49-F238E27FC236}">
              <a16:creationId xmlns:a16="http://schemas.microsoft.com/office/drawing/2014/main" id="{00000000-0008-0000-09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10</xdr:col>
      <xdr:colOff>114300</xdr:colOff>
      <xdr:row>4</xdr:row>
      <xdr:rowOff>137160</xdr:rowOff>
    </xdr:from>
    <xdr:to>
      <xdr:col>15</xdr:col>
      <xdr:colOff>114300</xdr:colOff>
      <xdr:row>16</xdr:row>
      <xdr:rowOff>137160</xdr:rowOff>
    </xdr:to>
    <xdr:graphicFrame macro="">
      <xdr:nvGraphicFramePr>
        <xdr:cNvPr id="4" name="Gráfico 3">
          <a:extLst>
            <a:ext uri="{FF2B5EF4-FFF2-40B4-BE49-F238E27FC236}">
              <a16:creationId xmlns:a16="http://schemas.microsoft.com/office/drawing/2014/main" id="{00000000-0008-0000-09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144780</xdr:colOff>
      <xdr:row>17</xdr:row>
      <xdr:rowOff>22860</xdr:rowOff>
    </xdr:from>
    <xdr:to>
      <xdr:col>4</xdr:col>
      <xdr:colOff>701040</xdr:colOff>
      <xdr:row>29</xdr:row>
      <xdr:rowOff>106680</xdr:rowOff>
    </xdr:to>
    <xdr:graphicFrame macro="">
      <xdr:nvGraphicFramePr>
        <xdr:cNvPr id="5" name="Gráfico 4">
          <a:extLst>
            <a:ext uri="{FF2B5EF4-FFF2-40B4-BE49-F238E27FC236}">
              <a16:creationId xmlns:a16="http://schemas.microsoft.com/office/drawing/2014/main" id="{00000000-0008-0000-0900-000005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5</xdr:col>
      <xdr:colOff>15240</xdr:colOff>
      <xdr:row>17</xdr:row>
      <xdr:rowOff>38100</xdr:rowOff>
    </xdr:from>
    <xdr:to>
      <xdr:col>10</xdr:col>
      <xdr:colOff>0</xdr:colOff>
      <xdr:row>29</xdr:row>
      <xdr:rowOff>121920</xdr:rowOff>
    </xdr:to>
    <xdr:graphicFrame macro="">
      <xdr:nvGraphicFramePr>
        <xdr:cNvPr id="6" name="Gráfico 5">
          <a:extLst>
            <a:ext uri="{FF2B5EF4-FFF2-40B4-BE49-F238E27FC236}">
              <a16:creationId xmlns:a16="http://schemas.microsoft.com/office/drawing/2014/main" id="{00000000-0008-0000-0900-000006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10</xdr:col>
      <xdr:colOff>99060</xdr:colOff>
      <xdr:row>17</xdr:row>
      <xdr:rowOff>30480</xdr:rowOff>
    </xdr:from>
    <xdr:to>
      <xdr:col>15</xdr:col>
      <xdr:colOff>129540</xdr:colOff>
      <xdr:row>29</xdr:row>
      <xdr:rowOff>121920</xdr:rowOff>
    </xdr:to>
    <xdr:graphicFrame macro="">
      <xdr:nvGraphicFramePr>
        <xdr:cNvPr id="7" name="Gráfico 6">
          <a:extLst>
            <a:ext uri="{FF2B5EF4-FFF2-40B4-BE49-F238E27FC236}">
              <a16:creationId xmlns:a16="http://schemas.microsoft.com/office/drawing/2014/main" id="{00000000-0008-0000-0900-000007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0</xdr:col>
      <xdr:colOff>144780</xdr:colOff>
      <xdr:row>30</xdr:row>
      <xdr:rowOff>15240</xdr:rowOff>
    </xdr:from>
    <xdr:to>
      <xdr:col>4</xdr:col>
      <xdr:colOff>708660</xdr:colOff>
      <xdr:row>42</xdr:row>
      <xdr:rowOff>99060</xdr:rowOff>
    </xdr:to>
    <xdr:graphicFrame macro="">
      <xdr:nvGraphicFramePr>
        <xdr:cNvPr id="8" name="Gráfico 7">
          <a:extLst>
            <a:ext uri="{FF2B5EF4-FFF2-40B4-BE49-F238E27FC236}">
              <a16:creationId xmlns:a16="http://schemas.microsoft.com/office/drawing/2014/main" id="{00000000-0008-0000-0900-000008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5</xdr:col>
      <xdr:colOff>22860</xdr:colOff>
      <xdr:row>30</xdr:row>
      <xdr:rowOff>7620</xdr:rowOff>
    </xdr:from>
    <xdr:to>
      <xdr:col>10</xdr:col>
      <xdr:colOff>30480</xdr:colOff>
      <xdr:row>42</xdr:row>
      <xdr:rowOff>137160</xdr:rowOff>
    </xdr:to>
    <xdr:graphicFrame macro="">
      <xdr:nvGraphicFramePr>
        <xdr:cNvPr id="9" name="Gráfico 8">
          <a:extLst>
            <a:ext uri="{FF2B5EF4-FFF2-40B4-BE49-F238E27FC236}">
              <a16:creationId xmlns:a16="http://schemas.microsoft.com/office/drawing/2014/main" id="{00000000-0008-0000-0900-000009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10</xdr:col>
      <xdr:colOff>121920</xdr:colOff>
      <xdr:row>30</xdr:row>
      <xdr:rowOff>15240</xdr:rowOff>
    </xdr:from>
    <xdr:to>
      <xdr:col>15</xdr:col>
      <xdr:colOff>175260</xdr:colOff>
      <xdr:row>43</xdr:row>
      <xdr:rowOff>0</xdr:rowOff>
    </xdr:to>
    <xdr:graphicFrame macro="">
      <xdr:nvGraphicFramePr>
        <xdr:cNvPr id="10" name="Gráfico 9">
          <a:extLst>
            <a:ext uri="{FF2B5EF4-FFF2-40B4-BE49-F238E27FC236}">
              <a16:creationId xmlns:a16="http://schemas.microsoft.com/office/drawing/2014/main" id="{00000000-0008-0000-0900-00000A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0</xdr:col>
      <xdr:colOff>152400</xdr:colOff>
      <xdr:row>43</xdr:row>
      <xdr:rowOff>15240</xdr:rowOff>
    </xdr:from>
    <xdr:to>
      <xdr:col>4</xdr:col>
      <xdr:colOff>716280</xdr:colOff>
      <xdr:row>56</xdr:row>
      <xdr:rowOff>60960</xdr:rowOff>
    </xdr:to>
    <xdr:graphicFrame macro="">
      <xdr:nvGraphicFramePr>
        <xdr:cNvPr id="11" name="Gráfico 10">
          <a:extLst>
            <a:ext uri="{FF2B5EF4-FFF2-40B4-BE49-F238E27FC236}">
              <a16:creationId xmlns:a16="http://schemas.microsoft.com/office/drawing/2014/main" id="{00000000-0008-0000-0900-00000B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5</xdr:col>
      <xdr:colOff>0</xdr:colOff>
      <xdr:row>43</xdr:row>
      <xdr:rowOff>38100</xdr:rowOff>
    </xdr:from>
    <xdr:to>
      <xdr:col>10</xdr:col>
      <xdr:colOff>30480</xdr:colOff>
      <xdr:row>56</xdr:row>
      <xdr:rowOff>68580</xdr:rowOff>
    </xdr:to>
    <xdr:graphicFrame macro="">
      <xdr:nvGraphicFramePr>
        <xdr:cNvPr id="12" name="Gráfico 11">
          <a:extLst>
            <a:ext uri="{FF2B5EF4-FFF2-40B4-BE49-F238E27FC236}">
              <a16:creationId xmlns:a16="http://schemas.microsoft.com/office/drawing/2014/main" id="{00000000-0008-0000-0900-00000C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twoCellAnchor>
    <xdr:from>
      <xdr:col>10</xdr:col>
      <xdr:colOff>106680</xdr:colOff>
      <xdr:row>43</xdr:row>
      <xdr:rowOff>83820</xdr:rowOff>
    </xdr:from>
    <xdr:to>
      <xdr:col>15</xdr:col>
      <xdr:colOff>220980</xdr:colOff>
      <xdr:row>56</xdr:row>
      <xdr:rowOff>76200</xdr:rowOff>
    </xdr:to>
    <xdr:graphicFrame macro="">
      <xdr:nvGraphicFramePr>
        <xdr:cNvPr id="13" name="Gráfico 12">
          <a:extLst>
            <a:ext uri="{FF2B5EF4-FFF2-40B4-BE49-F238E27FC236}">
              <a16:creationId xmlns:a16="http://schemas.microsoft.com/office/drawing/2014/main" id="{00000000-0008-0000-0900-00000D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2"/>
        </a:graphicData>
      </a:graphic>
    </xdr:graphicFrame>
    <xdr:clientData/>
  </xdr:twoCellAnchor>
  <xdr:twoCellAnchor>
    <xdr:from>
      <xdr:col>1</xdr:col>
      <xdr:colOff>579120</xdr:colOff>
      <xdr:row>57</xdr:row>
      <xdr:rowOff>38100</xdr:rowOff>
    </xdr:from>
    <xdr:to>
      <xdr:col>7</xdr:col>
      <xdr:colOff>68580</xdr:colOff>
      <xdr:row>70</xdr:row>
      <xdr:rowOff>129540</xdr:rowOff>
    </xdr:to>
    <xdr:graphicFrame macro="">
      <xdr:nvGraphicFramePr>
        <xdr:cNvPr id="14" name="Gráfico 13">
          <a:extLst>
            <a:ext uri="{FF2B5EF4-FFF2-40B4-BE49-F238E27FC236}">
              <a16:creationId xmlns:a16="http://schemas.microsoft.com/office/drawing/2014/main" id="{00000000-0008-0000-0900-00000E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3"/>
        </a:graphicData>
      </a:graphic>
    </xdr:graphicFrame>
    <xdr:clientData/>
  </xdr:twoCellAnchor>
  <xdr:twoCellAnchor>
    <xdr:from>
      <xdr:col>7</xdr:col>
      <xdr:colOff>266700</xdr:colOff>
      <xdr:row>57</xdr:row>
      <xdr:rowOff>53340</xdr:rowOff>
    </xdr:from>
    <xdr:to>
      <xdr:col>12</xdr:col>
      <xdr:colOff>556260</xdr:colOff>
      <xdr:row>70</xdr:row>
      <xdr:rowOff>152400</xdr:rowOff>
    </xdr:to>
    <xdr:graphicFrame macro="">
      <xdr:nvGraphicFramePr>
        <xdr:cNvPr id="15" name="Gráfico 14">
          <a:extLst>
            <a:ext uri="{FF2B5EF4-FFF2-40B4-BE49-F238E27FC236}">
              <a16:creationId xmlns:a16="http://schemas.microsoft.com/office/drawing/2014/main" id="{00000000-0008-0000-0900-00000F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4"/>
        </a:graphicData>
      </a:graphic>
    </xdr:graphicFrame>
    <xdr:clientData/>
  </xdr:twoCellAnchor>
  <xdr:twoCellAnchor>
    <xdr:from>
      <xdr:col>0</xdr:col>
      <xdr:colOff>311150</xdr:colOff>
      <xdr:row>0</xdr:row>
      <xdr:rowOff>165100</xdr:rowOff>
    </xdr:from>
    <xdr:to>
      <xdr:col>1</xdr:col>
      <xdr:colOff>558800</xdr:colOff>
      <xdr:row>3</xdr:row>
      <xdr:rowOff>88900</xdr:rowOff>
    </xdr:to>
    <xdr:pic>
      <xdr:nvPicPr>
        <xdr:cNvPr id="17" name="Imagen 16">
          <a:extLst>
            <a:ext uri="{FF2B5EF4-FFF2-40B4-BE49-F238E27FC236}">
              <a16:creationId xmlns:a16="http://schemas.microsoft.com/office/drawing/2014/main" id="{01857656-52DF-455B-AD0A-A94FB514DAC7}"/>
            </a:ext>
          </a:extLst>
        </xdr:cNvPr>
        <xdr:cNvPicPr>
          <a:picLocks noChangeAspect="1" noChangeArrowheads="1"/>
        </xdr:cNvPicPr>
      </xdr:nvPicPr>
      <xdr:blipFill>
        <a:blip xmlns:r="http://schemas.openxmlformats.org/officeDocument/2006/relationships" r:embed="rId15" cstate="print">
          <a:extLst>
            <a:ext uri="{28A0092B-C50C-407E-A947-70E740481C1C}">
              <a14:useLocalDpi xmlns:a14="http://schemas.microsoft.com/office/drawing/2010/main" val="0"/>
            </a:ext>
          </a:extLst>
        </a:blip>
        <a:srcRect/>
        <a:stretch>
          <a:fillRect/>
        </a:stretch>
      </xdr:blipFill>
      <xdr:spPr bwMode="auto">
        <a:xfrm>
          <a:off x="311150" y="165100"/>
          <a:ext cx="1054100" cy="4508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11</xdr:col>
      <xdr:colOff>7620</xdr:colOff>
      <xdr:row>23</xdr:row>
      <xdr:rowOff>22860</xdr:rowOff>
    </xdr:from>
    <xdr:to>
      <xdr:col>16</xdr:col>
      <xdr:colOff>144780</xdr:colOff>
      <xdr:row>41</xdr:row>
      <xdr:rowOff>76200</xdr:rowOff>
    </xdr:to>
    <xdr:graphicFrame macro="">
      <xdr:nvGraphicFramePr>
        <xdr:cNvPr id="2" name="1 Gráfico">
          <a:extLst>
            <a:ext uri="{FF2B5EF4-FFF2-40B4-BE49-F238E27FC236}">
              <a16:creationId xmlns:a16="http://schemas.microsoft.com/office/drawing/2014/main" id="{00000000-0008-0000-0A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349250</xdr:colOff>
      <xdr:row>1</xdr:row>
      <xdr:rowOff>38100</xdr:rowOff>
    </xdr:from>
    <xdr:to>
      <xdr:col>1</xdr:col>
      <xdr:colOff>603250</xdr:colOff>
      <xdr:row>3</xdr:row>
      <xdr:rowOff>133350</xdr:rowOff>
    </xdr:to>
    <xdr:pic>
      <xdr:nvPicPr>
        <xdr:cNvPr id="5" name="Imagen 4">
          <a:extLst>
            <a:ext uri="{FF2B5EF4-FFF2-40B4-BE49-F238E27FC236}">
              <a16:creationId xmlns:a16="http://schemas.microsoft.com/office/drawing/2014/main" id="{9DC41788-28A3-4D9F-B460-1B719161EFC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49250" y="209550"/>
          <a:ext cx="1054100" cy="4508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1</xdr:col>
      <xdr:colOff>374650</xdr:colOff>
      <xdr:row>1</xdr:row>
      <xdr:rowOff>44450</xdr:rowOff>
    </xdr:from>
    <xdr:to>
      <xdr:col>1</xdr:col>
      <xdr:colOff>1428750</xdr:colOff>
      <xdr:row>3</xdr:row>
      <xdr:rowOff>139700</xdr:rowOff>
    </xdr:to>
    <xdr:pic>
      <xdr:nvPicPr>
        <xdr:cNvPr id="4" name="Imagen 3">
          <a:extLst>
            <a:ext uri="{FF2B5EF4-FFF2-40B4-BE49-F238E27FC236}">
              <a16:creationId xmlns:a16="http://schemas.microsoft.com/office/drawing/2014/main" id="{430FECA0-0DEF-4CC0-A7D3-7B1CAC9349A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00100" y="222250"/>
          <a:ext cx="1054100" cy="4508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DANIEL%20%20FLOREZ\Desktop\Cambios%20Documentos%202021\Esteban%20C&#225;lculos.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DANIEL%20%20FLOREZ\Desktop\Cambios%20Documentos%202021\R-7.2-11%20VERIFIC%20M&#201;TODOS%20DE%20ENSAYO%2008.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Users\DANIEL%20%20FLOREZ\Downloads\R-7.2-15%20Plantilla%20Verificaci&#243;n%20v0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mación General"/>
      <sheetName val="Curvas"/>
      <sheetName val="Anova 1"/>
      <sheetName val="Anova 2"/>
      <sheetName val="Anova 3"/>
      <sheetName val="Sensibilidad"/>
      <sheetName val="LDI"/>
      <sheetName val="MRL"/>
      <sheetName val="Estándares"/>
      <sheetName val="Suelo 1"/>
      <sheetName val="Suelo 2"/>
      <sheetName val="Suelo 3"/>
      <sheetName val="ANÁLISIS DE RESULTADO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mación General"/>
      <sheetName val="Curvas"/>
      <sheetName val="Anova 1"/>
      <sheetName val="Anova 2"/>
      <sheetName val="Anova 3"/>
      <sheetName val="Sensibilidad"/>
      <sheetName val="LDI"/>
      <sheetName val="MRL"/>
      <sheetName val="Estándares"/>
      <sheetName val="Superficial"/>
      <sheetName val="Subterránea"/>
      <sheetName val="Residual"/>
      <sheetName val="Potable"/>
      <sheetName val="Lluvia"/>
      <sheetName val="Marina"/>
      <sheetName val="ANÁLISIS DE RESULTADO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urvas"/>
      <sheetName val="Anova "/>
      <sheetName val="Sensibilidad"/>
      <sheetName val="Tabla T de Grubbs"/>
      <sheetName val="LDI"/>
      <sheetName val="MRL"/>
      <sheetName val="Estándares"/>
      <sheetName val="Superficial"/>
      <sheetName val="Subterránea"/>
      <sheetName val="Residual"/>
      <sheetName val="Potable"/>
      <sheetName val="Lluvia"/>
      <sheetName val="Marina"/>
    </sheetNames>
    <sheetDataSet>
      <sheetData sheetId="0"/>
      <sheetData sheetId="1">
        <row r="7">
          <cell r="R7">
            <v>0</v>
          </cell>
          <cell r="S7">
            <v>0</v>
          </cell>
        </row>
        <row r="8">
          <cell r="R8">
            <v>0</v>
          </cell>
          <cell r="S8">
            <v>0</v>
          </cell>
        </row>
        <row r="9">
          <cell r="R9">
            <v>0</v>
          </cell>
          <cell r="S9">
            <v>0</v>
          </cell>
        </row>
        <row r="10">
          <cell r="R10">
            <v>0</v>
          </cell>
          <cell r="S10">
            <v>0</v>
          </cell>
        </row>
        <row r="11">
          <cell r="R11">
            <v>0</v>
          </cell>
          <cell r="S11">
            <v>0</v>
          </cell>
        </row>
        <row r="12">
          <cell r="R12">
            <v>0</v>
          </cell>
          <cell r="S12">
            <v>0</v>
          </cell>
        </row>
        <row r="13">
          <cell r="R13">
            <v>0</v>
          </cell>
          <cell r="S13">
            <v>0</v>
          </cell>
        </row>
        <row r="14">
          <cell r="R14">
            <v>0</v>
          </cell>
          <cell r="S14">
            <v>0</v>
          </cell>
        </row>
        <row r="15">
          <cell r="R15">
            <v>10</v>
          </cell>
          <cell r="S15">
            <v>2.2281</v>
          </cell>
        </row>
        <row r="16">
          <cell r="R16">
            <v>11</v>
          </cell>
          <cell r="S16">
            <v>2.2010000000000001</v>
          </cell>
        </row>
        <row r="17">
          <cell r="R17">
            <v>12</v>
          </cell>
          <cell r="S17">
            <v>2.1787999999999998</v>
          </cell>
        </row>
        <row r="18">
          <cell r="R18">
            <v>13</v>
          </cell>
          <cell r="S18">
            <v>2.1604000000000001</v>
          </cell>
        </row>
        <row r="19">
          <cell r="R19">
            <v>14</v>
          </cell>
          <cell r="S19">
            <v>2.1448</v>
          </cell>
        </row>
        <row r="20">
          <cell r="R20">
            <v>15</v>
          </cell>
          <cell r="S20">
            <v>2.1315</v>
          </cell>
        </row>
        <row r="21">
          <cell r="R21">
            <v>16</v>
          </cell>
          <cell r="S21">
            <v>2.1198999999999999</v>
          </cell>
        </row>
        <row r="22">
          <cell r="R22">
            <v>17</v>
          </cell>
          <cell r="S22">
            <v>2.1097999999999999</v>
          </cell>
        </row>
        <row r="23">
          <cell r="R23">
            <v>18</v>
          </cell>
          <cell r="S23">
            <v>2.1009000000000002</v>
          </cell>
        </row>
        <row r="24">
          <cell r="R24">
            <v>19</v>
          </cell>
          <cell r="S24">
            <v>2.093</v>
          </cell>
        </row>
        <row r="25">
          <cell r="R25">
            <v>20</v>
          </cell>
          <cell r="S25">
            <v>2.0859999999999999</v>
          </cell>
        </row>
        <row r="26">
          <cell r="R26">
            <v>21</v>
          </cell>
          <cell r="S26">
            <v>2.0796000000000001</v>
          </cell>
        </row>
        <row r="27">
          <cell r="R27">
            <v>22</v>
          </cell>
          <cell r="S27">
            <v>2.0739000000000001</v>
          </cell>
        </row>
        <row r="28">
          <cell r="R28">
            <v>23</v>
          </cell>
          <cell r="S28">
            <v>2.0687000000000002</v>
          </cell>
        </row>
        <row r="29">
          <cell r="R29">
            <v>24</v>
          </cell>
          <cell r="S29">
            <v>2.0638999999999998</v>
          </cell>
        </row>
        <row r="30">
          <cell r="R30">
            <v>25</v>
          </cell>
          <cell r="S30">
            <v>2.0594999999999999</v>
          </cell>
        </row>
        <row r="31">
          <cell r="R31">
            <v>26</v>
          </cell>
          <cell r="S31">
            <v>2.0554999999999999</v>
          </cell>
        </row>
      </sheetData>
      <sheetData sheetId="2"/>
      <sheetData sheetId="3"/>
      <sheetData sheetId="4">
        <row r="6">
          <cell r="O6">
            <v>3</v>
          </cell>
        </row>
      </sheetData>
      <sheetData sheetId="5"/>
      <sheetData sheetId="6"/>
      <sheetData sheetId="7"/>
      <sheetData sheetId="8"/>
      <sheetData sheetId="9"/>
      <sheetData sheetId="10"/>
      <sheetData sheetId="11"/>
      <sheetData sheetId="12"/>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8.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P76"/>
  <sheetViews>
    <sheetView showGridLines="0" tabSelected="1" topLeftCell="B1" zoomScale="50" zoomScaleNormal="50" workbookViewId="0">
      <selection activeCell="E8" sqref="E8:P8"/>
    </sheetView>
  </sheetViews>
  <sheetFormatPr baseColWidth="10" defaultColWidth="11.54296875" defaultRowHeight="14" x14ac:dyDescent="0.35"/>
  <cols>
    <col min="1" max="3" width="11.54296875" style="62"/>
    <col min="4" max="4" width="30.36328125" style="62" customWidth="1"/>
    <col min="5" max="16384" width="11.54296875" style="62"/>
  </cols>
  <sheetData>
    <row r="1" spans="2:16" s="2" customFormat="1" x14ac:dyDescent="0.3"/>
    <row r="2" spans="2:16" s="2" customFormat="1" x14ac:dyDescent="0.3">
      <c r="C2" s="61" t="s">
        <v>222</v>
      </c>
      <c r="D2" s="61"/>
      <c r="E2" s="61"/>
      <c r="F2" s="61"/>
      <c r="G2" s="61"/>
      <c r="H2" s="61"/>
      <c r="I2" s="61"/>
      <c r="J2" s="61"/>
      <c r="K2" s="61"/>
    </row>
    <row r="3" spans="2:16" s="2" customFormat="1" x14ac:dyDescent="0.3">
      <c r="C3" s="4" t="s">
        <v>221</v>
      </c>
    </row>
    <row r="4" spans="2:16" s="2" customFormat="1" x14ac:dyDescent="0.3">
      <c r="C4" s="1" t="s">
        <v>250</v>
      </c>
    </row>
    <row r="5" spans="2:16" ht="14.5" thickBot="1" x14ac:dyDescent="0.4"/>
    <row r="6" spans="2:16" ht="21" customHeight="1" thickBot="1" x14ac:dyDescent="0.4">
      <c r="B6" s="63" t="s">
        <v>186</v>
      </c>
      <c r="C6" s="64"/>
      <c r="D6" s="65"/>
    </row>
    <row r="7" spans="2:16" ht="21" customHeight="1" thickBot="1" x14ac:dyDescent="0.4">
      <c r="B7" s="66"/>
      <c r="C7" s="66"/>
      <c r="D7" s="66"/>
    </row>
    <row r="8" spans="2:16" ht="17.399999999999999" customHeight="1" thickBot="1" x14ac:dyDescent="0.4">
      <c r="B8" s="67" t="s">
        <v>187</v>
      </c>
      <c r="C8" s="68"/>
      <c r="D8" s="69"/>
      <c r="E8" s="97"/>
      <c r="F8" s="98"/>
      <c r="G8" s="98"/>
      <c r="H8" s="98"/>
      <c r="I8" s="98"/>
      <c r="J8" s="98"/>
      <c r="K8" s="98"/>
      <c r="L8" s="98"/>
      <c r="M8" s="98"/>
      <c r="N8" s="98"/>
      <c r="O8" s="98"/>
      <c r="P8" s="99"/>
    </row>
    <row r="9" spans="2:16" ht="21.65" customHeight="1" thickBot="1" x14ac:dyDescent="0.4">
      <c r="B9" s="67" t="s">
        <v>188</v>
      </c>
      <c r="C9" s="68"/>
      <c r="D9" s="69"/>
      <c r="E9" s="97"/>
      <c r="F9" s="98"/>
      <c r="G9" s="98"/>
      <c r="H9" s="98"/>
      <c r="I9" s="98"/>
      <c r="J9" s="98"/>
      <c r="K9" s="98"/>
      <c r="L9" s="98"/>
      <c r="M9" s="98"/>
      <c r="N9" s="98"/>
      <c r="O9" s="98"/>
      <c r="P9" s="99"/>
    </row>
    <row r="10" spans="2:16" ht="20" customHeight="1" thickBot="1" x14ac:dyDescent="0.4">
      <c r="B10" s="67" t="s">
        <v>189</v>
      </c>
      <c r="C10" s="68"/>
      <c r="D10" s="69"/>
      <c r="E10" s="97"/>
      <c r="F10" s="98"/>
      <c r="G10" s="98"/>
      <c r="H10" s="98"/>
      <c r="I10" s="98"/>
      <c r="J10" s="98"/>
      <c r="K10" s="98"/>
      <c r="L10" s="98"/>
      <c r="M10" s="98"/>
      <c r="N10" s="98"/>
      <c r="O10" s="98"/>
      <c r="P10" s="99"/>
    </row>
    <row r="11" spans="2:16" ht="21.65" customHeight="1" thickBot="1" x14ac:dyDescent="0.4">
      <c r="B11" s="67" t="s">
        <v>190</v>
      </c>
      <c r="C11" s="68"/>
      <c r="D11" s="69"/>
      <c r="E11" s="97"/>
      <c r="F11" s="98"/>
      <c r="G11" s="98"/>
      <c r="H11" s="98"/>
      <c r="I11" s="98"/>
      <c r="J11" s="98"/>
      <c r="K11" s="98"/>
      <c r="L11" s="98"/>
      <c r="M11" s="98"/>
      <c r="N11" s="98"/>
      <c r="O11" s="98"/>
      <c r="P11" s="99"/>
    </row>
    <row r="12" spans="2:16" ht="18.649999999999999" customHeight="1" thickBot="1" x14ac:dyDescent="0.4">
      <c r="B12" s="67" t="s">
        <v>191</v>
      </c>
      <c r="C12" s="68"/>
      <c r="D12" s="69"/>
      <c r="E12" s="97"/>
      <c r="F12" s="98"/>
      <c r="G12" s="98"/>
      <c r="H12" s="98"/>
      <c r="I12" s="98"/>
      <c r="J12" s="98"/>
      <c r="K12" s="98"/>
      <c r="L12" s="98"/>
      <c r="M12" s="98"/>
      <c r="N12" s="98"/>
      <c r="O12" s="98"/>
      <c r="P12" s="99"/>
    </row>
    <row r="13" spans="2:16" ht="19.25" customHeight="1" thickBot="1" x14ac:dyDescent="0.4">
      <c r="B13" s="67" t="s">
        <v>192</v>
      </c>
      <c r="C13" s="68"/>
      <c r="D13" s="69"/>
      <c r="E13" s="97"/>
      <c r="F13" s="98"/>
      <c r="G13" s="98"/>
      <c r="H13" s="98"/>
      <c r="I13" s="98"/>
      <c r="J13" s="98"/>
      <c r="K13" s="98"/>
      <c r="L13" s="98"/>
      <c r="M13" s="98"/>
      <c r="N13" s="98"/>
      <c r="O13" s="98"/>
      <c r="P13" s="99"/>
    </row>
    <row r="14" spans="2:16" ht="18.649999999999999" customHeight="1" thickBot="1" x14ac:dyDescent="0.4">
      <c r="B14" s="67" t="s">
        <v>193</v>
      </c>
      <c r="C14" s="68"/>
      <c r="D14" s="69"/>
      <c r="E14" s="97"/>
      <c r="F14" s="98"/>
      <c r="G14" s="98"/>
      <c r="H14" s="98"/>
      <c r="I14" s="98"/>
      <c r="J14" s="98"/>
      <c r="K14" s="98"/>
      <c r="L14" s="98"/>
      <c r="M14" s="98"/>
      <c r="N14" s="98"/>
      <c r="O14" s="98"/>
      <c r="P14" s="99"/>
    </row>
    <row r="15" spans="2:16" ht="20.399999999999999" customHeight="1" thickBot="1" x14ac:dyDescent="0.4">
      <c r="B15" s="67" t="s">
        <v>194</v>
      </c>
      <c r="C15" s="68"/>
      <c r="D15" s="69"/>
      <c r="E15" s="97"/>
      <c r="F15" s="98"/>
      <c r="G15" s="98"/>
      <c r="H15" s="98"/>
      <c r="I15" s="98"/>
      <c r="J15" s="98"/>
      <c r="K15" s="98"/>
      <c r="L15" s="98"/>
      <c r="M15" s="98"/>
      <c r="N15" s="98"/>
      <c r="O15" s="98"/>
      <c r="P15" s="99"/>
    </row>
    <row r="16" spans="2:16" ht="20.399999999999999" customHeight="1" thickBot="1" x14ac:dyDescent="0.4">
      <c r="B16" s="67" t="s">
        <v>195</v>
      </c>
      <c r="C16" s="68"/>
      <c r="D16" s="69"/>
      <c r="E16" s="97"/>
      <c r="F16" s="98"/>
      <c r="G16" s="98"/>
      <c r="H16" s="98"/>
      <c r="I16" s="98"/>
      <c r="J16" s="98"/>
      <c r="K16" s="98"/>
      <c r="L16" s="98"/>
      <c r="M16" s="98"/>
      <c r="N16" s="98"/>
      <c r="O16" s="98"/>
      <c r="P16" s="99"/>
    </row>
    <row r="18" spans="2:16" ht="14.5" thickBot="1" x14ac:dyDescent="0.4"/>
    <row r="19" spans="2:16" ht="22.25" customHeight="1" thickBot="1" x14ac:dyDescent="0.4">
      <c r="B19" s="63" t="s">
        <v>196</v>
      </c>
      <c r="C19" s="64"/>
      <c r="D19" s="65"/>
    </row>
    <row r="20" spans="2:16" ht="22.25" customHeight="1" thickBot="1" x14ac:dyDescent="0.4">
      <c r="B20" s="73"/>
      <c r="C20" s="73"/>
      <c r="D20" s="73"/>
    </row>
    <row r="21" spans="2:16" ht="30" customHeight="1" thickBot="1" x14ac:dyDescent="0.4">
      <c r="B21" s="67" t="s">
        <v>223</v>
      </c>
      <c r="C21" s="68"/>
      <c r="D21" s="69"/>
      <c r="E21" s="97"/>
      <c r="F21" s="98"/>
      <c r="G21" s="98"/>
      <c r="H21" s="98"/>
      <c r="I21" s="98"/>
      <c r="J21" s="98"/>
      <c r="K21" s="98"/>
      <c r="L21" s="98"/>
      <c r="M21" s="98"/>
      <c r="N21" s="98"/>
      <c r="O21" s="98"/>
      <c r="P21" s="99"/>
    </row>
    <row r="22" spans="2:16" ht="14.5" thickBot="1" x14ac:dyDescent="0.4"/>
    <row r="23" spans="2:16" ht="20" customHeight="1" thickBot="1" x14ac:dyDescent="0.4">
      <c r="B23" s="67" t="s">
        <v>197</v>
      </c>
      <c r="C23" s="68"/>
      <c r="D23" s="68"/>
      <c r="E23" s="70"/>
      <c r="F23" s="71"/>
      <c r="G23" s="71"/>
      <c r="H23" s="71"/>
      <c r="I23" s="71"/>
      <c r="J23" s="71"/>
      <c r="K23" s="71"/>
      <c r="L23" s="71"/>
      <c r="M23" s="71"/>
      <c r="N23" s="71"/>
      <c r="O23" s="71"/>
      <c r="P23" s="72"/>
    </row>
    <row r="24" spans="2:16" x14ac:dyDescent="0.35">
      <c r="E24" s="74"/>
      <c r="F24" s="75"/>
      <c r="G24" s="75"/>
      <c r="H24" s="75"/>
      <c r="I24" s="75"/>
      <c r="J24" s="75"/>
      <c r="K24" s="75"/>
      <c r="L24" s="75"/>
      <c r="M24" s="75"/>
      <c r="N24" s="75"/>
      <c r="O24" s="75"/>
      <c r="P24" s="76"/>
    </row>
    <row r="25" spans="2:16" ht="14.5" thickBot="1" x14ac:dyDescent="0.4">
      <c r="E25" s="77"/>
      <c r="F25" s="78"/>
      <c r="G25" s="78"/>
      <c r="H25" s="78"/>
      <c r="I25" s="78"/>
      <c r="J25" s="78"/>
      <c r="K25" s="78"/>
      <c r="L25" s="78"/>
      <c r="M25" s="78"/>
      <c r="N25" s="78"/>
      <c r="O25" s="78"/>
      <c r="P25" s="79"/>
    </row>
    <row r="26" spans="2:16" ht="30" customHeight="1" thickBot="1" x14ac:dyDescent="0.4">
      <c r="B26" s="67" t="s">
        <v>198</v>
      </c>
      <c r="C26" s="68"/>
      <c r="D26" s="68"/>
      <c r="E26" s="70"/>
      <c r="F26" s="71"/>
      <c r="G26" s="71"/>
      <c r="H26" s="71"/>
      <c r="I26" s="71"/>
      <c r="J26" s="71"/>
      <c r="K26" s="71"/>
      <c r="L26" s="71"/>
      <c r="M26" s="71"/>
      <c r="N26" s="71"/>
      <c r="O26" s="71"/>
      <c r="P26" s="72"/>
    </row>
    <row r="27" spans="2:16" x14ac:dyDescent="0.35">
      <c r="E27" s="74"/>
      <c r="F27" s="75"/>
      <c r="G27" s="75"/>
      <c r="H27" s="75"/>
      <c r="I27" s="75"/>
      <c r="J27" s="75"/>
      <c r="K27" s="75"/>
      <c r="L27" s="75"/>
      <c r="M27" s="75"/>
      <c r="N27" s="75"/>
      <c r="O27" s="75"/>
      <c r="P27" s="76"/>
    </row>
    <row r="28" spans="2:16" x14ac:dyDescent="0.35">
      <c r="E28" s="74"/>
      <c r="F28" s="75"/>
      <c r="G28" s="75"/>
      <c r="H28" s="75"/>
      <c r="I28" s="75"/>
      <c r="J28" s="75"/>
      <c r="K28" s="75"/>
      <c r="L28" s="75"/>
      <c r="M28" s="75"/>
      <c r="N28" s="75"/>
      <c r="O28" s="75"/>
      <c r="P28" s="76"/>
    </row>
    <row r="29" spans="2:16" ht="14.5" thickBot="1" x14ac:dyDescent="0.4">
      <c r="E29" s="77"/>
      <c r="F29" s="78"/>
      <c r="G29" s="78"/>
      <c r="H29" s="78"/>
      <c r="I29" s="78"/>
      <c r="J29" s="78"/>
      <c r="K29" s="78"/>
      <c r="L29" s="78"/>
      <c r="M29" s="78"/>
      <c r="N29" s="78"/>
      <c r="O29" s="78"/>
      <c r="P29" s="79"/>
    </row>
    <row r="30" spans="2:16" ht="23.4" customHeight="1" thickBot="1" x14ac:dyDescent="0.4">
      <c r="B30" s="67" t="s">
        <v>199</v>
      </c>
      <c r="C30" s="68"/>
      <c r="D30" s="68"/>
      <c r="E30" s="70"/>
      <c r="F30" s="71"/>
      <c r="G30" s="71"/>
      <c r="H30" s="71"/>
      <c r="I30" s="71"/>
      <c r="J30" s="71"/>
      <c r="K30" s="71"/>
      <c r="L30" s="71"/>
      <c r="M30" s="71"/>
      <c r="N30" s="71"/>
      <c r="O30" s="71"/>
      <c r="P30" s="72"/>
    </row>
    <row r="31" spans="2:16" x14ac:dyDescent="0.35">
      <c r="E31" s="74"/>
      <c r="F31" s="75"/>
      <c r="G31" s="75"/>
      <c r="H31" s="75"/>
      <c r="I31" s="75"/>
      <c r="J31" s="75"/>
      <c r="K31" s="75"/>
      <c r="L31" s="75"/>
      <c r="M31" s="75"/>
      <c r="N31" s="75"/>
      <c r="O31" s="75"/>
      <c r="P31" s="76"/>
    </row>
    <row r="32" spans="2:16" x14ac:dyDescent="0.35">
      <c r="E32" s="74"/>
      <c r="F32" s="75"/>
      <c r="G32" s="75"/>
      <c r="H32" s="75"/>
      <c r="I32" s="75"/>
      <c r="J32" s="75"/>
      <c r="K32" s="75"/>
      <c r="L32" s="75"/>
      <c r="M32" s="75"/>
      <c r="N32" s="75"/>
      <c r="O32" s="75"/>
      <c r="P32" s="76"/>
    </row>
    <row r="33" spans="2:16" ht="14.5" thickBot="1" x14ac:dyDescent="0.4">
      <c r="E33" s="77"/>
      <c r="F33" s="78"/>
      <c r="G33" s="78"/>
      <c r="H33" s="78"/>
      <c r="I33" s="78"/>
      <c r="J33" s="78"/>
      <c r="K33" s="78"/>
      <c r="L33" s="78"/>
      <c r="M33" s="78"/>
      <c r="N33" s="78"/>
      <c r="O33" s="78"/>
      <c r="P33" s="79"/>
    </row>
    <row r="34" spans="2:16" ht="21.65" customHeight="1" thickBot="1" x14ac:dyDescent="0.4">
      <c r="B34" s="67" t="s">
        <v>200</v>
      </c>
      <c r="C34" s="68"/>
      <c r="D34" s="68"/>
      <c r="E34" s="70"/>
      <c r="F34" s="71"/>
      <c r="G34" s="71"/>
      <c r="H34" s="71"/>
      <c r="I34" s="71"/>
      <c r="J34" s="71"/>
      <c r="K34" s="71"/>
      <c r="L34" s="71"/>
      <c r="M34" s="71"/>
      <c r="N34" s="71"/>
      <c r="O34" s="71"/>
      <c r="P34" s="72"/>
    </row>
    <row r="35" spans="2:16" x14ac:dyDescent="0.35">
      <c r="E35" s="74"/>
      <c r="F35" s="75"/>
      <c r="G35" s="75"/>
      <c r="H35" s="75"/>
      <c r="I35" s="75"/>
      <c r="J35" s="75"/>
      <c r="K35" s="75"/>
      <c r="L35" s="75"/>
      <c r="M35" s="75"/>
      <c r="N35" s="75"/>
      <c r="O35" s="75"/>
      <c r="P35" s="76"/>
    </row>
    <row r="36" spans="2:16" x14ac:dyDescent="0.35">
      <c r="E36" s="74"/>
      <c r="F36" s="75"/>
      <c r="G36" s="75"/>
      <c r="H36" s="75"/>
      <c r="I36" s="75"/>
      <c r="J36" s="75"/>
      <c r="K36" s="75"/>
      <c r="L36" s="75"/>
      <c r="M36" s="75"/>
      <c r="N36" s="75"/>
      <c r="O36" s="75"/>
      <c r="P36" s="76"/>
    </row>
    <row r="37" spans="2:16" ht="14.5" thickBot="1" x14ac:dyDescent="0.4">
      <c r="E37" s="77"/>
      <c r="F37" s="78"/>
      <c r="G37" s="78"/>
      <c r="H37" s="78"/>
      <c r="I37" s="78"/>
      <c r="J37" s="78"/>
      <c r="K37" s="78"/>
      <c r="L37" s="78"/>
      <c r="M37" s="78"/>
      <c r="N37" s="78"/>
      <c r="O37" s="78"/>
      <c r="P37" s="79"/>
    </row>
    <row r="38" spans="2:16" ht="23" customHeight="1" thickBot="1" x14ac:dyDescent="0.4">
      <c r="B38" s="67" t="s">
        <v>201</v>
      </c>
      <c r="C38" s="68"/>
      <c r="D38" s="68"/>
      <c r="E38" s="70"/>
      <c r="F38" s="71"/>
      <c r="G38" s="71"/>
      <c r="H38" s="71"/>
      <c r="I38" s="71"/>
      <c r="J38" s="71"/>
      <c r="K38" s="71"/>
      <c r="L38" s="71"/>
      <c r="M38" s="71"/>
      <c r="N38" s="71"/>
      <c r="O38" s="71"/>
      <c r="P38" s="72"/>
    </row>
    <row r="39" spans="2:16" x14ac:dyDescent="0.35">
      <c r="E39" s="74"/>
      <c r="F39" s="75"/>
      <c r="G39" s="75"/>
      <c r="H39" s="75"/>
      <c r="I39" s="75"/>
      <c r="J39" s="75"/>
      <c r="K39" s="75"/>
      <c r="L39" s="75"/>
      <c r="M39" s="75"/>
      <c r="N39" s="75"/>
      <c r="O39" s="75"/>
      <c r="P39" s="76"/>
    </row>
    <row r="40" spans="2:16" x14ac:dyDescent="0.35">
      <c r="E40" s="74"/>
      <c r="F40" s="75"/>
      <c r="G40" s="75"/>
      <c r="H40" s="75"/>
      <c r="I40" s="75"/>
      <c r="J40" s="75"/>
      <c r="K40" s="75"/>
      <c r="L40" s="75"/>
      <c r="M40" s="75"/>
      <c r="N40" s="75"/>
      <c r="O40" s="75"/>
      <c r="P40" s="76"/>
    </row>
    <row r="41" spans="2:16" x14ac:dyDescent="0.35">
      <c r="E41" s="74"/>
      <c r="F41" s="75"/>
      <c r="G41" s="75"/>
      <c r="H41" s="75"/>
      <c r="I41" s="75"/>
      <c r="J41" s="75"/>
      <c r="K41" s="75"/>
      <c r="L41" s="75"/>
      <c r="M41" s="75"/>
      <c r="N41" s="75"/>
      <c r="O41" s="75"/>
      <c r="P41" s="76"/>
    </row>
    <row r="42" spans="2:16" x14ac:dyDescent="0.35">
      <c r="E42" s="74"/>
      <c r="F42" s="75"/>
      <c r="G42" s="75"/>
      <c r="H42" s="75"/>
      <c r="I42" s="75"/>
      <c r="J42" s="75"/>
      <c r="K42" s="75"/>
      <c r="L42" s="75"/>
      <c r="M42" s="75"/>
      <c r="N42" s="75"/>
      <c r="O42" s="75"/>
      <c r="P42" s="76"/>
    </row>
    <row r="43" spans="2:16" ht="14.5" thickBot="1" x14ac:dyDescent="0.4">
      <c r="E43" s="77"/>
      <c r="F43" s="78"/>
      <c r="G43" s="78"/>
      <c r="H43" s="78"/>
      <c r="I43" s="78"/>
      <c r="J43" s="78"/>
      <c r="K43" s="78"/>
      <c r="L43" s="78"/>
      <c r="M43" s="78"/>
      <c r="N43" s="78"/>
      <c r="O43" s="78"/>
      <c r="P43" s="79"/>
    </row>
    <row r="44" spans="2:16" ht="24" customHeight="1" thickBot="1" x14ac:dyDescent="0.4">
      <c r="B44" s="67" t="s">
        <v>202</v>
      </c>
      <c r="C44" s="68"/>
      <c r="D44" s="68"/>
      <c r="E44" s="70"/>
      <c r="F44" s="71"/>
      <c r="G44" s="71"/>
      <c r="H44" s="71"/>
      <c r="I44" s="71"/>
      <c r="J44" s="71"/>
      <c r="K44" s="71"/>
      <c r="L44" s="71"/>
      <c r="M44" s="71"/>
      <c r="N44" s="71"/>
      <c r="O44" s="71"/>
      <c r="P44" s="72"/>
    </row>
    <row r="45" spans="2:16" x14ac:dyDescent="0.35">
      <c r="E45" s="74"/>
      <c r="F45" s="75"/>
      <c r="G45" s="75"/>
      <c r="H45" s="75"/>
      <c r="I45" s="75"/>
      <c r="J45" s="75"/>
      <c r="K45" s="75"/>
      <c r="L45" s="75"/>
      <c r="M45" s="75"/>
      <c r="N45" s="75"/>
      <c r="O45" s="75"/>
      <c r="P45" s="76"/>
    </row>
    <row r="46" spans="2:16" x14ac:dyDescent="0.35">
      <c r="E46" s="74"/>
      <c r="F46" s="75"/>
      <c r="G46" s="75"/>
      <c r="H46" s="75"/>
      <c r="I46" s="75"/>
      <c r="J46" s="75"/>
      <c r="K46" s="75"/>
      <c r="L46" s="75"/>
      <c r="M46" s="75"/>
      <c r="N46" s="75"/>
      <c r="O46" s="75"/>
      <c r="P46" s="76"/>
    </row>
    <row r="47" spans="2:16" x14ac:dyDescent="0.35">
      <c r="E47" s="74"/>
      <c r="F47" s="75"/>
      <c r="G47" s="75"/>
      <c r="H47" s="75"/>
      <c r="I47" s="75"/>
      <c r="J47" s="75"/>
      <c r="K47" s="75"/>
      <c r="L47" s="75"/>
      <c r="M47" s="75"/>
      <c r="N47" s="75"/>
      <c r="O47" s="75"/>
      <c r="P47" s="76"/>
    </row>
    <row r="48" spans="2:16" x14ac:dyDescent="0.35">
      <c r="E48" s="74"/>
      <c r="F48" s="75"/>
      <c r="G48" s="75"/>
      <c r="H48" s="75"/>
      <c r="I48" s="75"/>
      <c r="J48" s="75"/>
      <c r="K48" s="75"/>
      <c r="L48" s="75"/>
      <c r="M48" s="75"/>
      <c r="N48" s="75"/>
      <c r="O48" s="75"/>
      <c r="P48" s="76"/>
    </row>
    <row r="49" spans="2:16" x14ac:dyDescent="0.35">
      <c r="E49" s="74"/>
      <c r="F49" s="75"/>
      <c r="G49" s="75"/>
      <c r="H49" s="75"/>
      <c r="I49" s="75"/>
      <c r="J49" s="75"/>
      <c r="K49" s="75"/>
      <c r="L49" s="75"/>
      <c r="M49" s="75"/>
      <c r="N49" s="75"/>
      <c r="O49" s="75"/>
      <c r="P49" s="76"/>
    </row>
    <row r="50" spans="2:16" ht="14.5" thickBot="1" x14ac:dyDescent="0.4">
      <c r="E50" s="77"/>
      <c r="F50" s="78"/>
      <c r="G50" s="78"/>
      <c r="H50" s="78"/>
      <c r="I50" s="78"/>
      <c r="J50" s="78"/>
      <c r="K50" s="78"/>
      <c r="L50" s="78"/>
      <c r="M50" s="78"/>
      <c r="N50" s="78"/>
      <c r="O50" s="78"/>
      <c r="P50" s="79"/>
    </row>
    <row r="51" spans="2:16" ht="14.5" thickBot="1" x14ac:dyDescent="0.4"/>
    <row r="52" spans="2:16" ht="35.4" customHeight="1" thickBot="1" x14ac:dyDescent="0.4">
      <c r="B52" s="63" t="s">
        <v>203</v>
      </c>
      <c r="C52" s="64"/>
      <c r="D52" s="65"/>
    </row>
    <row r="53" spans="2:16" ht="14.5" thickBot="1" x14ac:dyDescent="0.4"/>
    <row r="54" spans="2:16" ht="33.65" customHeight="1" thickBot="1" x14ac:dyDescent="0.4">
      <c r="B54" s="67" t="s">
        <v>204</v>
      </c>
      <c r="C54" s="68"/>
      <c r="D54" s="68"/>
      <c r="E54" s="70"/>
      <c r="F54" s="71"/>
      <c r="G54" s="71"/>
      <c r="H54" s="71"/>
      <c r="I54" s="71"/>
      <c r="J54" s="71"/>
      <c r="K54" s="71"/>
      <c r="L54" s="71"/>
      <c r="M54" s="71"/>
      <c r="N54" s="71"/>
      <c r="O54" s="71"/>
      <c r="P54" s="72"/>
    </row>
    <row r="55" spans="2:16" x14ac:dyDescent="0.35">
      <c r="E55" s="74"/>
      <c r="F55" s="75"/>
      <c r="G55" s="75"/>
      <c r="H55" s="75"/>
      <c r="I55" s="75"/>
      <c r="J55" s="75"/>
      <c r="K55" s="75"/>
      <c r="L55" s="75"/>
      <c r="M55" s="75"/>
      <c r="N55" s="75"/>
      <c r="O55" s="75"/>
      <c r="P55" s="76"/>
    </row>
    <row r="56" spans="2:16" ht="14.5" thickBot="1" x14ac:dyDescent="0.4">
      <c r="E56" s="77"/>
      <c r="F56" s="78"/>
      <c r="G56" s="78"/>
      <c r="H56" s="78"/>
      <c r="I56" s="78"/>
      <c r="J56" s="78"/>
      <c r="K56" s="78"/>
      <c r="L56" s="78"/>
      <c r="M56" s="78"/>
      <c r="N56" s="78"/>
      <c r="O56" s="78"/>
      <c r="P56" s="79"/>
    </row>
    <row r="57" spans="2:16" ht="33.65" customHeight="1" thickBot="1" x14ac:dyDescent="0.4">
      <c r="B57" s="67" t="s">
        <v>251</v>
      </c>
      <c r="C57" s="68"/>
      <c r="D57" s="68"/>
      <c r="E57" s="70"/>
      <c r="F57" s="71"/>
      <c r="G57" s="71"/>
      <c r="H57" s="71"/>
      <c r="I57" s="71"/>
      <c r="J57" s="71"/>
      <c r="K57" s="71"/>
      <c r="L57" s="71"/>
      <c r="M57" s="71"/>
      <c r="N57" s="71"/>
      <c r="O57" s="71"/>
      <c r="P57" s="72"/>
    </row>
    <row r="58" spans="2:16" x14ac:dyDescent="0.35">
      <c r="E58" s="74"/>
      <c r="F58" s="75"/>
      <c r="G58" s="75"/>
      <c r="H58" s="75"/>
      <c r="I58" s="75"/>
      <c r="J58" s="75"/>
      <c r="K58" s="75"/>
      <c r="L58" s="75"/>
      <c r="M58" s="75"/>
      <c r="N58" s="75"/>
      <c r="O58" s="75"/>
      <c r="P58" s="76"/>
    </row>
    <row r="59" spans="2:16" ht="14.5" thickBot="1" x14ac:dyDescent="0.4">
      <c r="E59" s="77"/>
      <c r="F59" s="78"/>
      <c r="G59" s="78"/>
      <c r="H59" s="78"/>
      <c r="I59" s="78"/>
      <c r="J59" s="78"/>
      <c r="K59" s="78"/>
      <c r="L59" s="78"/>
      <c r="M59" s="78"/>
      <c r="N59" s="78"/>
      <c r="O59" s="78"/>
      <c r="P59" s="79"/>
    </row>
    <row r="60" spans="2:16" ht="43.25" customHeight="1" thickBot="1" x14ac:dyDescent="0.4">
      <c r="B60" s="67" t="s">
        <v>252</v>
      </c>
      <c r="C60" s="68"/>
      <c r="D60" s="68"/>
      <c r="E60" s="70"/>
      <c r="F60" s="71"/>
      <c r="G60" s="71"/>
      <c r="H60" s="71"/>
      <c r="I60" s="71"/>
      <c r="J60" s="71"/>
      <c r="K60" s="71"/>
      <c r="L60" s="71"/>
      <c r="M60" s="71"/>
      <c r="N60" s="71"/>
      <c r="O60" s="71"/>
      <c r="P60" s="72"/>
    </row>
    <row r="61" spans="2:16" x14ac:dyDescent="0.35">
      <c r="E61" s="74"/>
      <c r="F61" s="75"/>
      <c r="G61" s="75"/>
      <c r="H61" s="75"/>
      <c r="I61" s="75"/>
      <c r="J61" s="75"/>
      <c r="K61" s="75"/>
      <c r="L61" s="75"/>
      <c r="M61" s="75"/>
      <c r="N61" s="75"/>
      <c r="O61" s="75"/>
      <c r="P61" s="76"/>
    </row>
    <row r="62" spans="2:16" ht="14.5" thickBot="1" x14ac:dyDescent="0.4">
      <c r="E62" s="77"/>
      <c r="F62" s="78"/>
      <c r="G62" s="78"/>
      <c r="H62" s="78"/>
      <c r="I62" s="78"/>
      <c r="J62" s="78"/>
      <c r="K62" s="78"/>
      <c r="L62" s="78"/>
      <c r="M62" s="78"/>
      <c r="N62" s="78"/>
      <c r="O62" s="78"/>
      <c r="P62" s="79"/>
    </row>
    <row r="63" spans="2:16" ht="35.4" customHeight="1" thickBot="1" x14ac:dyDescent="0.4">
      <c r="B63" s="67" t="s">
        <v>253</v>
      </c>
      <c r="C63" s="68"/>
      <c r="D63" s="68"/>
      <c r="E63" s="70"/>
      <c r="F63" s="71"/>
      <c r="G63" s="71"/>
      <c r="H63" s="71"/>
      <c r="I63" s="71"/>
      <c r="J63" s="71"/>
      <c r="K63" s="71"/>
      <c r="L63" s="71"/>
      <c r="M63" s="71"/>
      <c r="N63" s="71"/>
      <c r="O63" s="71"/>
      <c r="P63" s="72"/>
    </row>
    <row r="64" spans="2:16" x14ac:dyDescent="0.35">
      <c r="E64" s="74"/>
      <c r="F64" s="75"/>
      <c r="G64" s="75"/>
      <c r="H64" s="75"/>
      <c r="I64" s="75"/>
      <c r="J64" s="75"/>
      <c r="K64" s="75"/>
      <c r="L64" s="75"/>
      <c r="M64" s="75"/>
      <c r="N64" s="75"/>
      <c r="O64" s="75"/>
      <c r="P64" s="76"/>
    </row>
    <row r="65" spans="2:16" ht="14.5" thickBot="1" x14ac:dyDescent="0.4">
      <c r="E65" s="77"/>
      <c r="F65" s="78"/>
      <c r="G65" s="78"/>
      <c r="H65" s="78"/>
      <c r="I65" s="78"/>
      <c r="J65" s="78"/>
      <c r="K65" s="78"/>
      <c r="L65" s="78"/>
      <c r="M65" s="78"/>
      <c r="N65" s="78"/>
      <c r="O65" s="78"/>
      <c r="P65" s="79"/>
    </row>
    <row r="66" spans="2:16" ht="36" customHeight="1" thickBot="1" x14ac:dyDescent="0.4">
      <c r="B66" s="67" t="s">
        <v>254</v>
      </c>
      <c r="C66" s="68"/>
      <c r="D66" s="68"/>
      <c r="E66" s="70"/>
      <c r="F66" s="71"/>
      <c r="G66" s="71"/>
      <c r="H66" s="71"/>
      <c r="I66" s="71"/>
      <c r="J66" s="71"/>
      <c r="K66" s="71"/>
      <c r="L66" s="71"/>
      <c r="M66" s="71"/>
      <c r="N66" s="71"/>
      <c r="O66" s="71"/>
      <c r="P66" s="72"/>
    </row>
    <row r="67" spans="2:16" x14ac:dyDescent="0.35">
      <c r="E67" s="74"/>
      <c r="F67" s="75"/>
      <c r="G67" s="75"/>
      <c r="H67" s="75"/>
      <c r="I67" s="75"/>
      <c r="J67" s="75"/>
      <c r="K67" s="75"/>
      <c r="L67" s="75"/>
      <c r="M67" s="75"/>
      <c r="N67" s="75"/>
      <c r="O67" s="75"/>
      <c r="P67" s="76"/>
    </row>
    <row r="68" spans="2:16" ht="14.5" thickBot="1" x14ac:dyDescent="0.4">
      <c r="E68" s="77"/>
      <c r="F68" s="78"/>
      <c r="G68" s="78"/>
      <c r="H68" s="78"/>
      <c r="I68" s="78"/>
      <c r="J68" s="78"/>
      <c r="K68" s="78"/>
      <c r="L68" s="78"/>
      <c r="M68" s="78"/>
      <c r="N68" s="78"/>
      <c r="O68" s="78"/>
      <c r="P68" s="79"/>
    </row>
    <row r="69" spans="2:16" ht="39" customHeight="1" thickBot="1" x14ac:dyDescent="0.4">
      <c r="B69" s="67" t="s">
        <v>255</v>
      </c>
      <c r="C69" s="68"/>
      <c r="D69" s="68"/>
      <c r="E69" s="70"/>
      <c r="F69" s="71"/>
      <c r="G69" s="71"/>
      <c r="H69" s="71"/>
      <c r="I69" s="71"/>
      <c r="J69" s="71"/>
      <c r="K69" s="71"/>
      <c r="L69" s="71"/>
      <c r="M69" s="71"/>
      <c r="N69" s="71"/>
      <c r="O69" s="71"/>
      <c r="P69" s="72"/>
    </row>
    <row r="70" spans="2:16" x14ac:dyDescent="0.35">
      <c r="E70" s="74"/>
      <c r="F70" s="75"/>
      <c r="G70" s="75"/>
      <c r="H70" s="75"/>
      <c r="I70" s="75"/>
      <c r="J70" s="75"/>
      <c r="K70" s="75"/>
      <c r="L70" s="75"/>
      <c r="M70" s="75"/>
      <c r="N70" s="75"/>
      <c r="O70" s="75"/>
      <c r="P70" s="76"/>
    </row>
    <row r="71" spans="2:16" ht="14.5" thickBot="1" x14ac:dyDescent="0.4">
      <c r="E71" s="77"/>
      <c r="F71" s="78"/>
      <c r="G71" s="78"/>
      <c r="H71" s="78"/>
      <c r="I71" s="78"/>
      <c r="J71" s="78"/>
      <c r="K71" s="78"/>
      <c r="L71" s="78"/>
      <c r="M71" s="78"/>
      <c r="N71" s="78"/>
      <c r="O71" s="78"/>
      <c r="P71" s="79"/>
    </row>
    <row r="72" spans="2:16" ht="37.25" customHeight="1" thickBot="1" x14ac:dyDescent="0.4">
      <c r="B72" s="67" t="s">
        <v>256</v>
      </c>
      <c r="C72" s="68"/>
      <c r="D72" s="68"/>
      <c r="E72" s="70"/>
      <c r="F72" s="71"/>
      <c r="G72" s="71"/>
      <c r="H72" s="71"/>
      <c r="I72" s="71"/>
      <c r="J72" s="71"/>
      <c r="K72" s="71"/>
      <c r="L72" s="71"/>
      <c r="M72" s="71"/>
      <c r="N72" s="71"/>
      <c r="O72" s="71"/>
      <c r="P72" s="72"/>
    </row>
    <row r="73" spans="2:16" x14ac:dyDescent="0.35">
      <c r="E73" s="74"/>
      <c r="F73" s="75"/>
      <c r="G73" s="75"/>
      <c r="H73" s="75"/>
      <c r="I73" s="75"/>
      <c r="J73" s="75"/>
      <c r="K73" s="75"/>
      <c r="L73" s="75"/>
      <c r="M73" s="75"/>
      <c r="N73" s="75"/>
      <c r="O73" s="75"/>
      <c r="P73" s="76"/>
    </row>
    <row r="74" spans="2:16" ht="14.5" thickBot="1" x14ac:dyDescent="0.4">
      <c r="E74" s="77"/>
      <c r="F74" s="78"/>
      <c r="G74" s="78"/>
      <c r="H74" s="78"/>
      <c r="I74" s="78"/>
      <c r="J74" s="78"/>
      <c r="K74" s="78"/>
      <c r="L74" s="78"/>
      <c r="M74" s="78"/>
      <c r="N74" s="78"/>
      <c r="O74" s="78"/>
      <c r="P74" s="79"/>
    </row>
    <row r="75" spans="2:16" ht="14.5" thickBot="1" x14ac:dyDescent="0.4"/>
    <row r="76" spans="2:16" ht="29" customHeight="1" thickBot="1" x14ac:dyDescent="0.4">
      <c r="B76" s="80" t="s">
        <v>205</v>
      </c>
      <c r="C76" s="81"/>
      <c r="D76" s="81"/>
      <c r="E76" s="97"/>
      <c r="F76" s="98"/>
      <c r="G76" s="98"/>
      <c r="H76" s="98"/>
      <c r="I76" s="98"/>
      <c r="J76" s="98"/>
      <c r="K76" s="98"/>
      <c r="L76" s="98"/>
      <c r="M76" s="98"/>
      <c r="N76" s="98"/>
      <c r="O76" s="98"/>
      <c r="P76" s="99"/>
    </row>
  </sheetData>
  <sheetProtection algorithmName="SHA-512" hashValue="ptWXuxjb2TOj9LcqZJcu3IlQAWGPKSCydvCppAG8wH69jf8RS5e4DOu/7ZZI+6xMOFtr1hFc5PVuNESlO8KBAw==" saltValue="bHG8NfuaidoKebpGovcTMw==" spinCount="100000" sheet="1" objects="1" scenarios="1" selectLockedCells="1"/>
  <mergeCells count="52">
    <mergeCell ref="B69:D69"/>
    <mergeCell ref="E69:P71"/>
    <mergeCell ref="B72:D72"/>
    <mergeCell ref="E72:P74"/>
    <mergeCell ref="B76:D76"/>
    <mergeCell ref="E76:P76"/>
    <mergeCell ref="C2:K2"/>
    <mergeCell ref="B60:D60"/>
    <mergeCell ref="E60:P62"/>
    <mergeCell ref="B63:D63"/>
    <mergeCell ref="E63:P65"/>
    <mergeCell ref="B30:D30"/>
    <mergeCell ref="E30:P33"/>
    <mergeCell ref="B34:D34"/>
    <mergeCell ref="E34:P37"/>
    <mergeCell ref="B38:D38"/>
    <mergeCell ref="E38:P43"/>
    <mergeCell ref="B19:D19"/>
    <mergeCell ref="B21:D21"/>
    <mergeCell ref="B23:D23"/>
    <mergeCell ref="E23:P25"/>
    <mergeCell ref="B66:D66"/>
    <mergeCell ref="E66:P68"/>
    <mergeCell ref="B44:D44"/>
    <mergeCell ref="E44:P50"/>
    <mergeCell ref="B52:D52"/>
    <mergeCell ref="B54:D54"/>
    <mergeCell ref="E54:P56"/>
    <mergeCell ref="B57:D57"/>
    <mergeCell ref="E57:P59"/>
    <mergeCell ref="B26:D26"/>
    <mergeCell ref="E26:P29"/>
    <mergeCell ref="B14:D14"/>
    <mergeCell ref="B15:D15"/>
    <mergeCell ref="B16:D16"/>
    <mergeCell ref="E21:P21"/>
    <mergeCell ref="E16:P16"/>
    <mergeCell ref="E14:P14"/>
    <mergeCell ref="E15:P15"/>
    <mergeCell ref="B13:D13"/>
    <mergeCell ref="B6:D6"/>
    <mergeCell ref="B8:D8"/>
    <mergeCell ref="B9:D9"/>
    <mergeCell ref="E9:P9"/>
    <mergeCell ref="B10:D10"/>
    <mergeCell ref="B11:D11"/>
    <mergeCell ref="E11:P11"/>
    <mergeCell ref="B12:D12"/>
    <mergeCell ref="E8:P8"/>
    <mergeCell ref="E10:P10"/>
    <mergeCell ref="E12:P12"/>
    <mergeCell ref="E13:P13"/>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Q29"/>
  <sheetViews>
    <sheetView showGridLines="0" zoomScale="90" zoomScaleNormal="90" workbookViewId="0">
      <selection activeCell="D7" sqref="D7:E7"/>
    </sheetView>
  </sheetViews>
  <sheetFormatPr baseColWidth="10" defaultColWidth="11.453125" defaultRowHeight="12.5" x14ac:dyDescent="0.25"/>
  <cols>
    <col min="1" max="16384" width="11.453125" style="5"/>
  </cols>
  <sheetData>
    <row r="1" spans="2:17" s="2" customFormat="1" ht="14" x14ac:dyDescent="0.3"/>
    <row r="2" spans="2:17" s="2" customFormat="1" ht="14" x14ac:dyDescent="0.3">
      <c r="C2" s="3" t="s">
        <v>222</v>
      </c>
      <c r="D2" s="3"/>
      <c r="E2" s="3"/>
      <c r="F2" s="3"/>
      <c r="G2" s="3"/>
      <c r="H2" s="3"/>
      <c r="I2" s="3"/>
      <c r="J2" s="3"/>
      <c r="K2" s="3"/>
      <c r="L2" s="3"/>
      <c r="M2" s="3"/>
    </row>
    <row r="3" spans="2:17" s="2" customFormat="1" ht="14" x14ac:dyDescent="0.3">
      <c r="C3" s="4" t="s">
        <v>221</v>
      </c>
    </row>
    <row r="4" spans="2:17" s="2" customFormat="1" ht="14" x14ac:dyDescent="0.3">
      <c r="C4" s="1" t="s">
        <v>250</v>
      </c>
    </row>
    <row r="5" spans="2:17" ht="13" thickBot="1" x14ac:dyDescent="0.3"/>
    <row r="6" spans="2:17" ht="14.4" customHeight="1" x14ac:dyDescent="0.25">
      <c r="C6" s="6" t="s">
        <v>4</v>
      </c>
      <c r="D6" s="7"/>
      <c r="E6" s="8"/>
      <c r="F6" s="6" t="s">
        <v>4</v>
      </c>
      <c r="G6" s="7"/>
      <c r="H6" s="8"/>
      <c r="I6" s="6" t="s">
        <v>4</v>
      </c>
      <c r="J6" s="7"/>
      <c r="K6" s="8"/>
      <c r="L6" s="6" t="s">
        <v>4</v>
      </c>
      <c r="M6" s="7"/>
      <c r="N6" s="9"/>
    </row>
    <row r="7" spans="2:17" s="10" customFormat="1" ht="13.5" customHeight="1" thickBot="1" x14ac:dyDescent="0.35">
      <c r="C7" s="11" t="s">
        <v>6</v>
      </c>
      <c r="D7" s="12"/>
      <c r="E7" s="12"/>
      <c r="F7" s="11" t="s">
        <v>6</v>
      </c>
      <c r="G7" s="12"/>
      <c r="H7" s="12"/>
      <c r="I7" s="11" t="s">
        <v>6</v>
      </c>
      <c r="J7" s="12"/>
      <c r="K7" s="12"/>
      <c r="L7" s="13" t="s">
        <v>6</v>
      </c>
      <c r="M7" s="14"/>
      <c r="N7" s="15"/>
    </row>
    <row r="8" spans="2:17" s="10" customFormat="1" ht="20.25" customHeight="1" thickBot="1" x14ac:dyDescent="0.4">
      <c r="B8" s="16" t="s">
        <v>1</v>
      </c>
      <c r="C8" s="17" t="s">
        <v>5</v>
      </c>
      <c r="D8" s="18" t="s">
        <v>2</v>
      </c>
      <c r="E8" s="18" t="s">
        <v>3</v>
      </c>
      <c r="F8" s="17" t="s">
        <v>5</v>
      </c>
      <c r="G8" s="18" t="s">
        <v>2</v>
      </c>
      <c r="H8" s="18" t="s">
        <v>3</v>
      </c>
      <c r="I8" s="17" t="s">
        <v>5</v>
      </c>
      <c r="J8" s="18" t="s">
        <v>2</v>
      </c>
      <c r="K8" s="18" t="s">
        <v>3</v>
      </c>
      <c r="L8" s="17" t="s">
        <v>5</v>
      </c>
      <c r="M8" s="18" t="s">
        <v>2</v>
      </c>
      <c r="N8" s="18" t="s">
        <v>3</v>
      </c>
      <c r="O8" s="18" t="s">
        <v>9</v>
      </c>
      <c r="P8" s="18" t="s">
        <v>8</v>
      </c>
      <c r="Q8" s="19" t="s">
        <v>7</v>
      </c>
    </row>
    <row r="9" spans="2:17" s="10" customFormat="1" x14ac:dyDescent="0.35">
      <c r="B9" s="20"/>
      <c r="C9" s="21"/>
      <c r="D9" s="22"/>
      <c r="E9" s="21"/>
      <c r="F9" s="21"/>
      <c r="G9" s="22"/>
      <c r="H9" s="21"/>
      <c r="I9" s="21"/>
      <c r="J9" s="22"/>
      <c r="K9" s="21"/>
      <c r="L9" s="21"/>
      <c r="M9" s="22"/>
      <c r="N9" s="21"/>
      <c r="O9" s="23" t="e">
        <f>(P9/Q9)*100</f>
        <v>#DIV/0!</v>
      </c>
      <c r="P9" s="23" t="e">
        <f>STDEV(C9,F9,I9,L9)</f>
        <v>#DIV/0!</v>
      </c>
      <c r="Q9" s="24" t="e">
        <f>AVERAGE(C9,F9,I9,L9)</f>
        <v>#DIV/0!</v>
      </c>
    </row>
    <row r="10" spans="2:17" s="10" customFormat="1" x14ac:dyDescent="0.35">
      <c r="B10" s="25"/>
      <c r="C10" s="26"/>
      <c r="D10" s="27"/>
      <c r="E10" s="26"/>
      <c r="F10" s="26"/>
      <c r="G10" s="27"/>
      <c r="H10" s="26"/>
      <c r="I10" s="26"/>
      <c r="J10" s="27"/>
      <c r="K10" s="26"/>
      <c r="L10" s="26"/>
      <c r="M10" s="27"/>
      <c r="N10" s="26"/>
      <c r="O10" s="28" t="e">
        <f t="shared" ref="O10:O19" si="0">(P10/Q10)*100</f>
        <v>#DIV/0!</v>
      </c>
      <c r="P10" s="28" t="e">
        <f t="shared" ref="P10:P19" si="1">STDEV(C10,F10,I10,L10)</f>
        <v>#DIV/0!</v>
      </c>
      <c r="Q10" s="29" t="e">
        <f t="shared" ref="Q10:Q19" si="2">AVERAGE(C10,F10,I10,L10)</f>
        <v>#DIV/0!</v>
      </c>
    </row>
    <row r="11" spans="2:17" s="10" customFormat="1" x14ac:dyDescent="0.35">
      <c r="B11" s="25"/>
      <c r="C11" s="26"/>
      <c r="D11" s="27"/>
      <c r="E11" s="26"/>
      <c r="F11" s="26"/>
      <c r="G11" s="27"/>
      <c r="H11" s="26"/>
      <c r="I11" s="26"/>
      <c r="J11" s="27"/>
      <c r="K11" s="26"/>
      <c r="L11" s="26"/>
      <c r="M11" s="27"/>
      <c r="N11" s="26"/>
      <c r="O11" s="28" t="e">
        <f t="shared" si="0"/>
        <v>#DIV/0!</v>
      </c>
      <c r="P11" s="28" t="e">
        <f t="shared" si="1"/>
        <v>#DIV/0!</v>
      </c>
      <c r="Q11" s="29" t="e">
        <f t="shared" si="2"/>
        <v>#DIV/0!</v>
      </c>
    </row>
    <row r="12" spans="2:17" s="10" customFormat="1" x14ac:dyDescent="0.35">
      <c r="B12" s="25"/>
      <c r="C12" s="26"/>
      <c r="D12" s="27"/>
      <c r="E12" s="26"/>
      <c r="F12" s="26"/>
      <c r="G12" s="27"/>
      <c r="H12" s="26"/>
      <c r="I12" s="26"/>
      <c r="J12" s="27"/>
      <c r="K12" s="26"/>
      <c r="L12" s="26"/>
      <c r="M12" s="27"/>
      <c r="N12" s="26"/>
      <c r="O12" s="28" t="e">
        <f t="shared" si="0"/>
        <v>#DIV/0!</v>
      </c>
      <c r="P12" s="28" t="e">
        <f t="shared" si="1"/>
        <v>#DIV/0!</v>
      </c>
      <c r="Q12" s="29" t="e">
        <f t="shared" si="2"/>
        <v>#DIV/0!</v>
      </c>
    </row>
    <row r="13" spans="2:17" s="10" customFormat="1" x14ac:dyDescent="0.35">
      <c r="B13" s="25"/>
      <c r="C13" s="26"/>
      <c r="D13" s="27"/>
      <c r="E13" s="26"/>
      <c r="F13" s="26"/>
      <c r="G13" s="27"/>
      <c r="H13" s="26"/>
      <c r="I13" s="26"/>
      <c r="J13" s="27"/>
      <c r="K13" s="26"/>
      <c r="L13" s="26"/>
      <c r="M13" s="27"/>
      <c r="N13" s="26"/>
      <c r="O13" s="28" t="e">
        <f t="shared" si="0"/>
        <v>#DIV/0!</v>
      </c>
      <c r="P13" s="28" t="e">
        <f t="shared" si="1"/>
        <v>#DIV/0!</v>
      </c>
      <c r="Q13" s="29" t="e">
        <f t="shared" si="2"/>
        <v>#DIV/0!</v>
      </c>
    </row>
    <row r="14" spans="2:17" s="10" customFormat="1" x14ac:dyDescent="0.35">
      <c r="B14" s="25"/>
      <c r="C14" s="26"/>
      <c r="D14" s="27"/>
      <c r="E14" s="26"/>
      <c r="F14" s="26"/>
      <c r="G14" s="27"/>
      <c r="H14" s="26"/>
      <c r="I14" s="26"/>
      <c r="J14" s="27"/>
      <c r="K14" s="26"/>
      <c r="L14" s="26"/>
      <c r="M14" s="27"/>
      <c r="N14" s="26"/>
      <c r="O14" s="28" t="e">
        <f t="shared" si="0"/>
        <v>#DIV/0!</v>
      </c>
      <c r="P14" s="28" t="e">
        <f t="shared" si="1"/>
        <v>#DIV/0!</v>
      </c>
      <c r="Q14" s="29" t="e">
        <f t="shared" si="2"/>
        <v>#DIV/0!</v>
      </c>
    </row>
    <row r="15" spans="2:17" x14ac:dyDescent="0.25">
      <c r="B15" s="30"/>
      <c r="C15" s="31"/>
      <c r="D15" s="31"/>
      <c r="E15" s="31"/>
      <c r="F15" s="31"/>
      <c r="G15" s="31"/>
      <c r="H15" s="31"/>
      <c r="I15" s="31"/>
      <c r="J15" s="31"/>
      <c r="K15" s="31"/>
      <c r="L15" s="31"/>
      <c r="M15" s="31"/>
      <c r="N15" s="31"/>
      <c r="O15" s="28" t="e">
        <f t="shared" si="0"/>
        <v>#DIV/0!</v>
      </c>
      <c r="P15" s="28" t="e">
        <f t="shared" si="1"/>
        <v>#DIV/0!</v>
      </c>
      <c r="Q15" s="29" t="e">
        <f t="shared" si="2"/>
        <v>#DIV/0!</v>
      </c>
    </row>
    <row r="16" spans="2:17" x14ac:dyDescent="0.25">
      <c r="B16" s="30"/>
      <c r="C16" s="31"/>
      <c r="D16" s="31"/>
      <c r="E16" s="31"/>
      <c r="F16" s="31"/>
      <c r="G16" s="31"/>
      <c r="H16" s="31"/>
      <c r="I16" s="31"/>
      <c r="J16" s="31"/>
      <c r="K16" s="31"/>
      <c r="L16" s="31"/>
      <c r="M16" s="31"/>
      <c r="N16" s="31"/>
      <c r="O16" s="28" t="e">
        <f t="shared" si="0"/>
        <v>#DIV/0!</v>
      </c>
      <c r="P16" s="28" t="e">
        <f t="shared" si="1"/>
        <v>#DIV/0!</v>
      </c>
      <c r="Q16" s="29" t="e">
        <f t="shared" si="2"/>
        <v>#DIV/0!</v>
      </c>
    </row>
    <row r="17" spans="2:17" x14ac:dyDescent="0.25">
      <c r="B17" s="30"/>
      <c r="C17" s="31"/>
      <c r="D17" s="31"/>
      <c r="E17" s="31"/>
      <c r="F17" s="31"/>
      <c r="G17" s="31"/>
      <c r="H17" s="31"/>
      <c r="I17" s="31"/>
      <c r="J17" s="31"/>
      <c r="K17" s="31"/>
      <c r="L17" s="31"/>
      <c r="M17" s="31"/>
      <c r="N17" s="31"/>
      <c r="O17" s="28" t="e">
        <f t="shared" si="0"/>
        <v>#DIV/0!</v>
      </c>
      <c r="P17" s="28" t="e">
        <f t="shared" si="1"/>
        <v>#DIV/0!</v>
      </c>
      <c r="Q17" s="29" t="e">
        <f t="shared" si="2"/>
        <v>#DIV/0!</v>
      </c>
    </row>
    <row r="18" spans="2:17" x14ac:dyDescent="0.25">
      <c r="B18" s="30"/>
      <c r="C18" s="31"/>
      <c r="D18" s="31"/>
      <c r="E18" s="31"/>
      <c r="F18" s="31"/>
      <c r="G18" s="31"/>
      <c r="H18" s="31"/>
      <c r="I18" s="31"/>
      <c r="J18" s="31"/>
      <c r="K18" s="31"/>
      <c r="L18" s="31"/>
      <c r="M18" s="31"/>
      <c r="N18" s="31"/>
      <c r="O18" s="28" t="e">
        <f t="shared" si="0"/>
        <v>#DIV/0!</v>
      </c>
      <c r="P18" s="28" t="e">
        <f t="shared" si="1"/>
        <v>#DIV/0!</v>
      </c>
      <c r="Q18" s="29" t="e">
        <f t="shared" si="2"/>
        <v>#DIV/0!</v>
      </c>
    </row>
    <row r="19" spans="2:17" ht="13" thickBot="1" x14ac:dyDescent="0.3">
      <c r="B19" s="32"/>
      <c r="C19" s="33"/>
      <c r="D19" s="33"/>
      <c r="E19" s="33"/>
      <c r="F19" s="33"/>
      <c r="G19" s="33"/>
      <c r="H19" s="33"/>
      <c r="I19" s="33"/>
      <c r="J19" s="33"/>
      <c r="K19" s="33"/>
      <c r="L19" s="33"/>
      <c r="M19" s="33"/>
      <c r="N19" s="33"/>
      <c r="O19" s="34" t="e">
        <f t="shared" si="0"/>
        <v>#DIV/0!</v>
      </c>
      <c r="P19" s="34" t="e">
        <f t="shared" si="1"/>
        <v>#DIV/0!</v>
      </c>
      <c r="Q19" s="35" t="e">
        <f t="shared" si="2"/>
        <v>#DIV/0!</v>
      </c>
    </row>
    <row r="20" spans="2:17" ht="13" thickBot="1" x14ac:dyDescent="0.3"/>
    <row r="21" spans="2:17" ht="13.25" customHeight="1" thickBot="1" x14ac:dyDescent="0.35">
      <c r="C21" s="36" t="s">
        <v>176</v>
      </c>
      <c r="D21" s="37"/>
      <c r="E21" s="37"/>
      <c r="F21" s="37"/>
      <c r="G21" s="37"/>
      <c r="H21" s="37"/>
      <c r="I21" s="37"/>
      <c r="J21" s="38"/>
    </row>
    <row r="22" spans="2:17" ht="15" customHeight="1" thickBot="1" x14ac:dyDescent="0.35">
      <c r="C22" s="39" t="s">
        <v>136</v>
      </c>
      <c r="D22" s="40"/>
      <c r="E22" s="40"/>
      <c r="F22" s="40"/>
      <c r="G22" s="40"/>
      <c r="H22" s="40"/>
      <c r="I22" s="40"/>
      <c r="J22" s="40"/>
      <c r="K22" s="40"/>
      <c r="L22" s="41"/>
      <c r="M22" s="42"/>
    </row>
    <row r="23" spans="2:17" ht="15" customHeight="1" thickBot="1" x14ac:dyDescent="0.35">
      <c r="C23" s="43" t="s">
        <v>224</v>
      </c>
      <c r="D23" s="44"/>
      <c r="E23" s="44"/>
      <c r="F23" s="44"/>
      <c r="G23" s="44"/>
      <c r="H23" s="44"/>
      <c r="I23" s="44"/>
      <c r="J23" s="44"/>
      <c r="K23" s="44"/>
      <c r="L23" s="44"/>
      <c r="M23" s="44"/>
      <c r="N23" s="44"/>
      <c r="O23" s="44"/>
      <c r="P23" s="44"/>
      <c r="Q23" s="45"/>
    </row>
    <row r="24" spans="2:17" ht="13" thickBot="1" x14ac:dyDescent="0.3">
      <c r="C24" s="42"/>
      <c r="D24" s="42"/>
      <c r="E24" s="42"/>
      <c r="F24" s="42"/>
      <c r="G24" s="42"/>
      <c r="H24" s="42"/>
      <c r="I24" s="42"/>
      <c r="J24" s="42"/>
      <c r="K24" s="42"/>
      <c r="L24" s="42"/>
      <c r="M24" s="42"/>
    </row>
    <row r="25" spans="2:17" ht="15" customHeight="1" thickBot="1" x14ac:dyDescent="0.35">
      <c r="C25" s="46" t="s">
        <v>177</v>
      </c>
      <c r="D25" s="47"/>
      <c r="E25" s="47"/>
      <c r="F25" s="47"/>
      <c r="G25" s="47"/>
      <c r="H25" s="47"/>
      <c r="I25" s="47"/>
      <c r="J25" s="48"/>
      <c r="K25" s="49" t="s">
        <v>178</v>
      </c>
      <c r="L25" s="50"/>
      <c r="M25" s="50"/>
      <c r="N25" s="50"/>
      <c r="O25" s="50"/>
      <c r="P25" s="50"/>
      <c r="Q25" s="51"/>
    </row>
    <row r="26" spans="2:17" ht="13.5" thickBot="1" x14ac:dyDescent="0.35">
      <c r="C26" s="46" t="s">
        <v>180</v>
      </c>
      <c r="D26" s="47"/>
      <c r="E26" s="47"/>
      <c r="F26" s="47"/>
      <c r="G26" s="47"/>
      <c r="H26" s="47"/>
      <c r="I26" s="47"/>
      <c r="J26" s="48"/>
      <c r="K26" s="49" t="s">
        <v>179</v>
      </c>
      <c r="L26" s="50"/>
      <c r="M26" s="50"/>
      <c r="N26" s="50"/>
      <c r="O26" s="50"/>
      <c r="P26" s="50"/>
      <c r="Q26" s="51"/>
    </row>
    <row r="27" spans="2:17" x14ac:dyDescent="0.25">
      <c r="C27" s="52" t="s">
        <v>137</v>
      </c>
      <c r="D27" s="53"/>
      <c r="E27" s="53"/>
      <c r="F27" s="54"/>
      <c r="G27" s="42"/>
      <c r="H27" s="42"/>
      <c r="I27" s="42"/>
      <c r="J27" s="42"/>
      <c r="K27" s="42"/>
      <c r="L27" s="42"/>
      <c r="M27" s="42"/>
    </row>
    <row r="28" spans="2:17" x14ac:dyDescent="0.25">
      <c r="C28" s="55"/>
      <c r="D28" s="56"/>
      <c r="E28" s="56"/>
      <c r="F28" s="57"/>
      <c r="G28" s="42"/>
      <c r="H28" s="42"/>
      <c r="I28" s="42"/>
      <c r="J28" s="42"/>
      <c r="K28" s="42"/>
      <c r="L28" s="42"/>
      <c r="M28" s="42"/>
    </row>
    <row r="29" spans="2:17" ht="13" thickBot="1" x14ac:dyDescent="0.3">
      <c r="C29" s="58"/>
      <c r="D29" s="59"/>
      <c r="E29" s="59"/>
      <c r="F29" s="60"/>
      <c r="G29" s="42"/>
      <c r="H29" s="42"/>
      <c r="I29" s="42"/>
      <c r="J29" s="42"/>
      <c r="K29" s="42"/>
      <c r="L29" s="42"/>
      <c r="M29" s="42"/>
    </row>
  </sheetData>
  <sheetProtection algorithmName="SHA-512" hashValue="SdzmKYhZTgsZnw4mzYWvytCyc80s43fVsxasw5sAuLQFlr8DGxzlwBJZNQ7g00LtxIH7r3ijVyovoXYA4frebg==" saltValue="ZekHS5cLhnnMwMXfu351Rg==" spinCount="100000" sheet="1" objects="1" scenarios="1" selectLockedCells="1" sort="0" pivotTables="0"/>
  <mergeCells count="16">
    <mergeCell ref="J6:K6"/>
    <mergeCell ref="M6:N6"/>
    <mergeCell ref="G7:H7"/>
    <mergeCell ref="J7:K7"/>
    <mergeCell ref="M7:N7"/>
    <mergeCell ref="C25:J25"/>
    <mergeCell ref="C26:J26"/>
    <mergeCell ref="K25:Q25"/>
    <mergeCell ref="K26:Q26"/>
    <mergeCell ref="C27:F29"/>
    <mergeCell ref="C21:J21"/>
    <mergeCell ref="C22:L22"/>
    <mergeCell ref="C23:Q23"/>
    <mergeCell ref="D6:E6"/>
    <mergeCell ref="D7:E7"/>
    <mergeCell ref="G6:H6"/>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U36"/>
  <sheetViews>
    <sheetView showGridLines="0" workbookViewId="0">
      <selection activeCell="D12" sqref="D12"/>
    </sheetView>
  </sheetViews>
  <sheetFormatPr baseColWidth="10" defaultColWidth="11.453125" defaultRowHeight="14" x14ac:dyDescent="0.35"/>
  <cols>
    <col min="1" max="1" width="13.08984375" style="89" customWidth="1"/>
    <col min="2" max="2" width="11.81640625" style="89" customWidth="1"/>
    <col min="3" max="16384" width="11.453125" style="89"/>
  </cols>
  <sheetData>
    <row r="1" spans="1:12" s="82" customFormat="1" x14ac:dyDescent="0.3"/>
    <row r="2" spans="1:12" s="82" customFormat="1" x14ac:dyDescent="0.3">
      <c r="C2" s="83" t="s">
        <v>222</v>
      </c>
      <c r="D2" s="83"/>
      <c r="E2" s="83"/>
      <c r="F2" s="83"/>
      <c r="G2" s="83"/>
      <c r="H2" s="83"/>
      <c r="I2" s="83"/>
      <c r="J2" s="83"/>
      <c r="K2" s="83"/>
      <c r="L2" s="83"/>
    </row>
    <row r="3" spans="1:12" s="82" customFormat="1" x14ac:dyDescent="0.3">
      <c r="C3" s="84" t="s">
        <v>221</v>
      </c>
    </row>
    <row r="4" spans="1:12" s="82" customFormat="1" x14ac:dyDescent="0.3">
      <c r="C4" s="85" t="s">
        <v>250</v>
      </c>
    </row>
    <row r="5" spans="1:12" s="82" customFormat="1" ht="14.5" thickBot="1" x14ac:dyDescent="0.35">
      <c r="C5" s="85"/>
    </row>
    <row r="6" spans="1:12" ht="36.5" customHeight="1" thickBot="1" x14ac:dyDescent="0.4">
      <c r="A6" s="132" t="s">
        <v>233</v>
      </c>
      <c r="B6" s="133"/>
      <c r="C6" s="133"/>
      <c r="D6" s="134"/>
    </row>
    <row r="7" spans="1:12" ht="14.5" thickBot="1" x14ac:dyDescent="0.4">
      <c r="A7" s="90" t="s">
        <v>0</v>
      </c>
      <c r="B7" s="90" t="s">
        <v>122</v>
      </c>
      <c r="C7" s="91" t="s">
        <v>234</v>
      </c>
      <c r="D7" s="92" t="s">
        <v>235</v>
      </c>
      <c r="F7" s="86" t="s">
        <v>123</v>
      </c>
      <c r="G7" s="87"/>
      <c r="H7" s="88"/>
    </row>
    <row r="8" spans="1:12" ht="14.5" thickBot="1" x14ac:dyDescent="0.4">
      <c r="A8" s="93"/>
      <c r="B8" s="94">
        <v>1</v>
      </c>
      <c r="C8" s="95"/>
      <c r="D8" s="96"/>
      <c r="F8" s="97"/>
      <c r="G8" s="98"/>
      <c r="H8" s="99"/>
    </row>
    <row r="9" spans="1:12" ht="14.5" thickBot="1" x14ac:dyDescent="0.4">
      <c r="A9" s="93"/>
      <c r="B9" s="100">
        <v>2</v>
      </c>
      <c r="C9" s="101"/>
      <c r="D9" s="102"/>
      <c r="F9" s="86" t="s">
        <v>124</v>
      </c>
      <c r="G9" s="87"/>
      <c r="H9" s="88"/>
    </row>
    <row r="10" spans="1:12" ht="14.5" thickBot="1" x14ac:dyDescent="0.4">
      <c r="A10" s="93"/>
      <c r="B10" s="100">
        <v>3</v>
      </c>
      <c r="C10" s="101"/>
      <c r="D10" s="102"/>
      <c r="F10" s="97"/>
      <c r="G10" s="98"/>
      <c r="H10" s="99"/>
    </row>
    <row r="11" spans="1:12" x14ac:dyDescent="0.35">
      <c r="A11" s="93"/>
      <c r="B11" s="100">
        <v>4</v>
      </c>
      <c r="C11" s="101"/>
      <c r="D11" s="102"/>
    </row>
    <row r="12" spans="1:12" ht="14.5" thickBot="1" x14ac:dyDescent="0.4">
      <c r="A12" s="93"/>
      <c r="B12" s="100">
        <v>5</v>
      </c>
      <c r="C12" s="101"/>
      <c r="D12" s="102"/>
    </row>
    <row r="13" spans="1:12" ht="14.5" thickBot="1" x14ac:dyDescent="0.4">
      <c r="A13" s="93"/>
      <c r="B13" s="100">
        <v>6</v>
      </c>
      <c r="C13" s="101"/>
      <c r="D13" s="102"/>
      <c r="F13" s="103" t="s">
        <v>141</v>
      </c>
      <c r="G13" s="104"/>
      <c r="H13" s="105"/>
    </row>
    <row r="14" spans="1:12" ht="14.5" thickBot="1" x14ac:dyDescent="0.4">
      <c r="A14" s="93"/>
      <c r="B14" s="100">
        <v>7</v>
      </c>
      <c r="C14" s="101"/>
      <c r="D14" s="102"/>
    </row>
    <row r="15" spans="1:12" ht="19.5" customHeight="1" thickBot="1" x14ac:dyDescent="0.4">
      <c r="A15" s="93"/>
      <c r="B15" s="100">
        <v>8</v>
      </c>
      <c r="C15" s="101"/>
      <c r="D15" s="102"/>
      <c r="F15" s="86" t="s">
        <v>236</v>
      </c>
      <c r="G15" s="88"/>
    </row>
    <row r="16" spans="1:12" x14ac:dyDescent="0.35">
      <c r="A16" s="93"/>
      <c r="B16" s="100">
        <v>9</v>
      </c>
      <c r="C16" s="101"/>
      <c r="D16" s="102"/>
      <c r="F16" s="70"/>
      <c r="G16" s="71"/>
      <c r="H16" s="72"/>
    </row>
    <row r="17" spans="1:21" x14ac:dyDescent="0.35">
      <c r="A17" s="93"/>
      <c r="B17" s="100">
        <v>10</v>
      </c>
      <c r="C17" s="101"/>
      <c r="D17" s="102"/>
      <c r="F17" s="74"/>
      <c r="G17" s="106"/>
      <c r="H17" s="76"/>
    </row>
    <row r="18" spans="1:21" x14ac:dyDescent="0.35">
      <c r="A18" s="93"/>
      <c r="B18" s="100">
        <v>11</v>
      </c>
      <c r="C18" s="101"/>
      <c r="D18" s="102"/>
      <c r="F18" s="74"/>
      <c r="G18" s="106"/>
      <c r="H18" s="76"/>
    </row>
    <row r="19" spans="1:21" x14ac:dyDescent="0.35">
      <c r="A19" s="93"/>
      <c r="B19" s="100">
        <v>12</v>
      </c>
      <c r="C19" s="101"/>
      <c r="D19" s="102"/>
      <c r="F19" s="74"/>
      <c r="G19" s="106"/>
      <c r="H19" s="76"/>
    </row>
    <row r="20" spans="1:21" x14ac:dyDescent="0.35">
      <c r="A20" s="93"/>
      <c r="B20" s="100">
        <v>13</v>
      </c>
      <c r="C20" s="101"/>
      <c r="D20" s="102"/>
      <c r="F20" s="74"/>
      <c r="G20" s="106"/>
      <c r="H20" s="76"/>
      <c r="R20" s="89">
        <v>10</v>
      </c>
      <c r="S20" s="107">
        <v>2.2281</v>
      </c>
      <c r="T20" s="107">
        <f>(-0.00004*R20*R20*R20)+(0.0028*R20*R20)-(0.0696*R20)+2.6837</f>
        <v>2.2277</v>
      </c>
      <c r="U20" s="89">
        <f t="shared" ref="U20:U36" si="0">S20-T20</f>
        <v>3.9999999999995595E-4</v>
      </c>
    </row>
    <row r="21" spans="1:21" ht="14.5" thickBot="1" x14ac:dyDescent="0.4">
      <c r="A21" s="93"/>
      <c r="B21" s="108">
        <v>14</v>
      </c>
      <c r="C21" s="109"/>
      <c r="D21" s="110"/>
      <c r="F21" s="74"/>
      <c r="G21" s="106"/>
      <c r="H21" s="76"/>
      <c r="R21" s="89">
        <v>11</v>
      </c>
      <c r="S21" s="107">
        <v>2.2010000000000001</v>
      </c>
      <c r="T21" s="107">
        <f t="shared" ref="T21:T36" si="1">(-0.00004*R21*R21*R21)+(0.0028*R21*R21)-(0.0696*R21)+2.6837</f>
        <v>2.2036600000000002</v>
      </c>
      <c r="U21" s="89">
        <f t="shared" si="0"/>
        <v>-2.6600000000001067E-3</v>
      </c>
    </row>
    <row r="22" spans="1:21" ht="14.5" thickBot="1" x14ac:dyDescent="0.4">
      <c r="B22" s="94" t="s">
        <v>125</v>
      </c>
      <c r="C22" s="111">
        <f>COUNT(C8:C21)</f>
        <v>0</v>
      </c>
      <c r="D22" s="111">
        <f>COUNT(D8:D21)</f>
        <v>0</v>
      </c>
      <c r="F22" s="77"/>
      <c r="G22" s="78"/>
      <c r="H22" s="79"/>
      <c r="R22" s="89">
        <v>12</v>
      </c>
      <c r="S22" s="107">
        <v>2.1787999999999998</v>
      </c>
      <c r="T22" s="107">
        <f t="shared" si="1"/>
        <v>2.1825799999999997</v>
      </c>
      <c r="U22" s="89">
        <f t="shared" si="0"/>
        <v>-3.7799999999998946E-3</v>
      </c>
    </row>
    <row r="23" spans="1:21" ht="14.5" thickBot="1" x14ac:dyDescent="0.4">
      <c r="B23" s="100" t="s">
        <v>7</v>
      </c>
      <c r="C23" s="112" t="e">
        <f>AVERAGE(C8:C21)</f>
        <v>#DIV/0!</v>
      </c>
      <c r="D23" s="112" t="e">
        <f>AVERAGE(D8:D21)</f>
        <v>#DIV/0!</v>
      </c>
      <c r="R23" s="89">
        <v>13</v>
      </c>
      <c r="S23" s="107">
        <v>2.1604000000000001</v>
      </c>
      <c r="T23" s="107">
        <f t="shared" si="1"/>
        <v>2.1642200000000003</v>
      </c>
      <c r="U23" s="89">
        <f t="shared" si="0"/>
        <v>-3.8200000000001566E-3</v>
      </c>
    </row>
    <row r="24" spans="1:21" ht="14.5" thickBot="1" x14ac:dyDescent="0.4">
      <c r="B24" s="100" t="s">
        <v>126</v>
      </c>
      <c r="C24" s="113" t="e">
        <f>STDEV(C8:C21)</f>
        <v>#DIV/0!</v>
      </c>
      <c r="D24" s="113" t="e">
        <f>STDEV(D8:D21)</f>
        <v>#DIV/0!</v>
      </c>
      <c r="F24" s="114" t="s">
        <v>247</v>
      </c>
      <c r="G24" s="115"/>
      <c r="H24" s="116"/>
      <c r="R24" s="89">
        <v>14</v>
      </c>
      <c r="S24" s="107">
        <v>2.1448</v>
      </c>
      <c r="T24" s="107">
        <f t="shared" si="1"/>
        <v>2.1483400000000001</v>
      </c>
      <c r="U24" s="89">
        <f t="shared" si="0"/>
        <v>-3.5400000000000986E-3</v>
      </c>
    </row>
    <row r="25" spans="1:21" x14ac:dyDescent="0.35">
      <c r="B25" s="100" t="s">
        <v>127</v>
      </c>
      <c r="C25" s="117" t="e">
        <f>SQRT((((C22-1)*C24*C24)+((D22-1)*D24*D24))/C27)</f>
        <v>#DIV/0!</v>
      </c>
      <c r="D25" s="118"/>
      <c r="F25" s="119"/>
      <c r="G25" s="120"/>
      <c r="H25" s="121"/>
      <c r="R25" s="89">
        <v>15</v>
      </c>
      <c r="S25" s="107">
        <v>2.1315</v>
      </c>
      <c r="T25" s="107">
        <f t="shared" si="1"/>
        <v>2.1347</v>
      </c>
      <c r="U25" s="89">
        <f t="shared" si="0"/>
        <v>-3.2000000000000917E-3</v>
      </c>
    </row>
    <row r="26" spans="1:21" ht="15.75" customHeight="1" thickBot="1" x14ac:dyDescent="0.4">
      <c r="B26" s="100" t="s">
        <v>128</v>
      </c>
      <c r="C26" s="122" t="e">
        <f>ABS((C23-D23)/(C25*(SQRT((1/C22)+(1/D22)))))</f>
        <v>#DIV/0!</v>
      </c>
      <c r="D26" s="123"/>
      <c r="F26" s="119"/>
      <c r="G26" s="120"/>
      <c r="H26" s="121"/>
      <c r="R26" s="89">
        <v>16</v>
      </c>
      <c r="S26" s="107">
        <v>2.1198999999999999</v>
      </c>
      <c r="T26" s="107">
        <f t="shared" si="1"/>
        <v>2.1230600000000002</v>
      </c>
      <c r="U26" s="89">
        <f t="shared" si="0"/>
        <v>-3.1600000000002737E-3</v>
      </c>
    </row>
    <row r="27" spans="1:21" x14ac:dyDescent="0.35">
      <c r="B27" s="100" t="s">
        <v>129</v>
      </c>
      <c r="C27" s="124">
        <f>C22+D22-2</f>
        <v>-2</v>
      </c>
      <c r="D27" s="125"/>
      <c r="F27" s="119"/>
      <c r="G27" s="120"/>
      <c r="H27" s="121"/>
      <c r="R27" s="89">
        <v>17</v>
      </c>
      <c r="S27" s="107">
        <v>2.1097999999999999</v>
      </c>
      <c r="T27" s="107">
        <f t="shared" si="1"/>
        <v>2.1131799999999998</v>
      </c>
      <c r="U27" s="89">
        <f t="shared" si="0"/>
        <v>-3.3799999999999386E-3</v>
      </c>
    </row>
    <row r="28" spans="1:21" ht="14.5" thickBot="1" x14ac:dyDescent="0.4">
      <c r="B28" s="100" t="s">
        <v>240</v>
      </c>
      <c r="C28" s="122">
        <f>(-0.00004*C27*C27*C27)+(0.0028*C27*C27)-(0.0696*C27)+2.6837</f>
        <v>2.8344200000000002</v>
      </c>
      <c r="D28" s="123"/>
      <c r="F28" s="126"/>
      <c r="G28" s="127"/>
      <c r="H28" s="128"/>
      <c r="R28" s="89">
        <v>18</v>
      </c>
      <c r="S28" s="107">
        <v>2.1009000000000002</v>
      </c>
      <c r="T28" s="107">
        <f t="shared" si="1"/>
        <v>2.1048200000000001</v>
      </c>
      <c r="U28" s="89">
        <f t="shared" si="0"/>
        <v>-3.9199999999999235E-3</v>
      </c>
    </row>
    <row r="29" spans="1:21" ht="70.5" thickBot="1" x14ac:dyDescent="0.4">
      <c r="B29" s="129" t="s">
        <v>130</v>
      </c>
      <c r="C29" s="130" t="e">
        <f>IF(C28&lt;C26, "SI", "NO")</f>
        <v>#DIV/0!</v>
      </c>
      <c r="D29" s="131"/>
      <c r="R29" s="89">
        <v>19</v>
      </c>
      <c r="S29" s="107">
        <v>2.093</v>
      </c>
      <c r="T29" s="107">
        <f t="shared" si="1"/>
        <v>2.0977399999999999</v>
      </c>
      <c r="U29" s="89">
        <f t="shared" si="0"/>
        <v>-4.7399999999999665E-3</v>
      </c>
    </row>
    <row r="30" spans="1:21" x14ac:dyDescent="0.35">
      <c r="R30" s="89">
        <v>20</v>
      </c>
      <c r="S30" s="107">
        <v>2.0859999999999999</v>
      </c>
      <c r="T30" s="107">
        <f t="shared" si="1"/>
        <v>2.0917000000000003</v>
      </c>
      <c r="U30" s="89">
        <f t="shared" si="0"/>
        <v>-5.7000000000004825E-3</v>
      </c>
    </row>
    <row r="31" spans="1:21" x14ac:dyDescent="0.35">
      <c r="R31" s="89">
        <v>21</v>
      </c>
      <c r="S31" s="107">
        <v>2.0796000000000001</v>
      </c>
      <c r="T31" s="107">
        <f t="shared" si="1"/>
        <v>2.0864600000000002</v>
      </c>
      <c r="U31" s="89">
        <f t="shared" si="0"/>
        <v>-6.8600000000000882E-3</v>
      </c>
    </row>
    <row r="32" spans="1:21" x14ac:dyDescent="0.35">
      <c r="R32" s="89">
        <v>22</v>
      </c>
      <c r="S32" s="107">
        <v>2.0739000000000001</v>
      </c>
      <c r="T32" s="107">
        <f t="shared" si="1"/>
        <v>2.0817800000000002</v>
      </c>
      <c r="U32" s="89">
        <f t="shared" si="0"/>
        <v>-7.8800000000001091E-3</v>
      </c>
    </row>
    <row r="33" spans="18:21" x14ac:dyDescent="0.35">
      <c r="R33" s="89">
        <v>23</v>
      </c>
      <c r="S33" s="107">
        <v>2.0687000000000002</v>
      </c>
      <c r="T33" s="107">
        <f t="shared" si="1"/>
        <v>2.07742</v>
      </c>
      <c r="U33" s="89">
        <f t="shared" si="0"/>
        <v>-8.719999999999839E-3</v>
      </c>
    </row>
    <row r="34" spans="18:21" x14ac:dyDescent="0.35">
      <c r="R34" s="89">
        <v>24</v>
      </c>
      <c r="S34" s="107">
        <v>2.0638999999999998</v>
      </c>
      <c r="T34" s="107">
        <f t="shared" si="1"/>
        <v>2.07314</v>
      </c>
      <c r="U34" s="89">
        <f t="shared" si="0"/>
        <v>-9.240000000000137E-3</v>
      </c>
    </row>
    <row r="35" spans="18:21" x14ac:dyDescent="0.35">
      <c r="R35" s="89">
        <v>25</v>
      </c>
      <c r="S35" s="107">
        <v>2.0594999999999999</v>
      </c>
      <c r="T35" s="107">
        <f t="shared" si="1"/>
        <v>2.0686999999999998</v>
      </c>
      <c r="U35" s="89">
        <f t="shared" si="0"/>
        <v>-9.1999999999998749E-3</v>
      </c>
    </row>
    <row r="36" spans="18:21" x14ac:dyDescent="0.35">
      <c r="R36" s="89">
        <v>26</v>
      </c>
      <c r="S36" s="107">
        <v>2.0554999999999999</v>
      </c>
      <c r="T36" s="107">
        <f t="shared" si="1"/>
        <v>2.06386</v>
      </c>
      <c r="U36" s="89">
        <f t="shared" si="0"/>
        <v>-8.3600000000001451E-3</v>
      </c>
    </row>
  </sheetData>
  <sheetProtection algorithmName="SHA-512" hashValue="8h1hxx2sAtfzLGXZy/s8I5rKxFK2McqC3+dSx63wjglndd7Jz4tjiF1nYmCedjSeNEZWKMFSyA40M2GDZ3NyxQ==" saltValue="wQN8oSaUq5KIXmnAPaohRg==" spinCount="100000" sheet="1" objects="1" scenarios="1" selectLockedCells="1"/>
  <mergeCells count="15">
    <mergeCell ref="C2:L2"/>
    <mergeCell ref="C29:D29"/>
    <mergeCell ref="F8:H8"/>
    <mergeCell ref="F10:H10"/>
    <mergeCell ref="F24:H28"/>
    <mergeCell ref="C25:D25"/>
    <mergeCell ref="C26:D26"/>
    <mergeCell ref="C27:D27"/>
    <mergeCell ref="C28:D28"/>
    <mergeCell ref="F13:H13"/>
    <mergeCell ref="A6:D6"/>
    <mergeCell ref="F7:H7"/>
    <mergeCell ref="F9:H9"/>
    <mergeCell ref="F16:H22"/>
    <mergeCell ref="F15:G15"/>
  </mergeCells>
  <pageMargins left="0.7" right="0.7" top="0.75" bottom="0.75" header="0.3" footer="0.3"/>
  <pageSetup orientation="portrait" verticalDpi="30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W34"/>
  <sheetViews>
    <sheetView showGridLines="0" workbookViewId="0">
      <selection activeCell="A8" sqref="A8"/>
    </sheetView>
  </sheetViews>
  <sheetFormatPr baseColWidth="10" defaultColWidth="11.453125" defaultRowHeight="14" x14ac:dyDescent="0.35"/>
  <cols>
    <col min="1" max="1" width="13.08984375" style="89" customWidth="1"/>
    <col min="2" max="2" width="14.54296875" style="89" customWidth="1"/>
    <col min="3" max="4" width="11.54296875" style="89" bestFit="1" customWidth="1"/>
    <col min="5" max="17" width="11.453125" style="89"/>
    <col min="18" max="21" width="11.54296875" style="89" bestFit="1" customWidth="1"/>
    <col min="22" max="22" width="16.7265625" style="89" bestFit="1" customWidth="1"/>
    <col min="23" max="23" width="12.90625" style="89" bestFit="1" customWidth="1"/>
    <col min="24" max="16384" width="11.453125" style="89"/>
  </cols>
  <sheetData>
    <row r="1" spans="1:20" s="82" customFormat="1" x14ac:dyDescent="0.3"/>
    <row r="2" spans="1:20" s="82" customFormat="1" x14ac:dyDescent="0.3">
      <c r="C2" s="83" t="s">
        <v>222</v>
      </c>
      <c r="D2" s="83"/>
      <c r="E2" s="83"/>
      <c r="F2" s="83"/>
      <c r="G2" s="83"/>
      <c r="H2" s="83"/>
      <c r="I2" s="83"/>
      <c r="J2" s="83"/>
      <c r="K2" s="83"/>
      <c r="L2" s="83"/>
    </row>
    <row r="3" spans="1:20" s="82" customFormat="1" x14ac:dyDescent="0.3">
      <c r="C3" s="84" t="s">
        <v>221</v>
      </c>
    </row>
    <row r="4" spans="1:20" s="82" customFormat="1" x14ac:dyDescent="0.3">
      <c r="C4" s="85" t="s">
        <v>250</v>
      </c>
    </row>
    <row r="5" spans="1:20" s="82" customFormat="1" ht="14.5" thickBot="1" x14ac:dyDescent="0.35">
      <c r="C5" s="85"/>
    </row>
    <row r="6" spans="1:20" ht="36.75" customHeight="1" thickBot="1" x14ac:dyDescent="0.4">
      <c r="A6" s="86" t="s">
        <v>239</v>
      </c>
      <c r="B6" s="87"/>
      <c r="C6" s="87"/>
      <c r="D6" s="88"/>
    </row>
    <row r="7" spans="1:20" ht="14.5" thickBot="1" x14ac:dyDescent="0.4">
      <c r="A7" s="90" t="s">
        <v>0</v>
      </c>
      <c r="B7" s="90" t="s">
        <v>122</v>
      </c>
      <c r="C7" s="91" t="s">
        <v>234</v>
      </c>
      <c r="D7" s="92" t="s">
        <v>235</v>
      </c>
      <c r="F7" s="86" t="s">
        <v>237</v>
      </c>
      <c r="G7" s="87"/>
      <c r="H7" s="88"/>
    </row>
    <row r="8" spans="1:20" ht="14.5" thickBot="1" x14ac:dyDescent="0.4">
      <c r="A8" s="93"/>
      <c r="B8" s="94">
        <v>1</v>
      </c>
      <c r="C8" s="95"/>
      <c r="D8" s="96"/>
      <c r="F8" s="97"/>
      <c r="G8" s="98"/>
      <c r="H8" s="99"/>
    </row>
    <row r="9" spans="1:20" ht="14.5" thickBot="1" x14ac:dyDescent="0.4">
      <c r="A9" s="93"/>
      <c r="B9" s="100">
        <v>2</v>
      </c>
      <c r="C9" s="101"/>
      <c r="D9" s="102"/>
      <c r="F9" s="86" t="s">
        <v>238</v>
      </c>
      <c r="G9" s="87"/>
      <c r="H9" s="88"/>
    </row>
    <row r="10" spans="1:20" ht="14.5" thickBot="1" x14ac:dyDescent="0.4">
      <c r="A10" s="93"/>
      <c r="B10" s="100">
        <v>3</v>
      </c>
      <c r="C10" s="101"/>
      <c r="D10" s="102"/>
      <c r="F10" s="97"/>
      <c r="G10" s="98"/>
      <c r="H10" s="99"/>
    </row>
    <row r="11" spans="1:20" x14ac:dyDescent="0.35">
      <c r="A11" s="93"/>
      <c r="B11" s="100">
        <v>4</v>
      </c>
      <c r="C11" s="101"/>
      <c r="D11" s="102"/>
    </row>
    <row r="12" spans="1:20" ht="14.5" thickBot="1" x14ac:dyDescent="0.4">
      <c r="A12" s="93"/>
      <c r="B12" s="100">
        <v>5</v>
      </c>
      <c r="C12" s="101"/>
      <c r="D12" s="102"/>
    </row>
    <row r="13" spans="1:20" ht="14.5" thickBot="1" x14ac:dyDescent="0.4">
      <c r="A13" s="93"/>
      <c r="B13" s="100">
        <v>6</v>
      </c>
      <c r="C13" s="101"/>
      <c r="D13" s="102"/>
      <c r="F13" s="103" t="s">
        <v>245</v>
      </c>
      <c r="G13" s="104"/>
      <c r="H13" s="105"/>
    </row>
    <row r="14" spans="1:20" ht="14.5" thickBot="1" x14ac:dyDescent="0.4">
      <c r="A14" s="93"/>
      <c r="B14" s="100">
        <v>7</v>
      </c>
      <c r="C14" s="101"/>
      <c r="D14" s="102"/>
      <c r="T14" s="107"/>
    </row>
    <row r="15" spans="1:20" ht="19.5" customHeight="1" thickBot="1" x14ac:dyDescent="0.4">
      <c r="A15" s="93"/>
      <c r="B15" s="100">
        <v>8</v>
      </c>
      <c r="C15" s="101"/>
      <c r="D15" s="102"/>
      <c r="F15" s="86" t="s">
        <v>236</v>
      </c>
      <c r="G15" s="88"/>
      <c r="T15" s="107"/>
    </row>
    <row r="16" spans="1:20" x14ac:dyDescent="0.35">
      <c r="A16" s="93"/>
      <c r="B16" s="100">
        <v>9</v>
      </c>
      <c r="C16" s="101"/>
      <c r="D16" s="102"/>
      <c r="F16" s="70"/>
      <c r="G16" s="71"/>
      <c r="H16" s="72"/>
      <c r="T16" s="107"/>
    </row>
    <row r="17" spans="1:23" ht="14.5" thickBot="1" x14ac:dyDescent="0.4">
      <c r="A17" s="93"/>
      <c r="B17" s="100">
        <v>10</v>
      </c>
      <c r="C17" s="101"/>
      <c r="D17" s="102"/>
      <c r="F17" s="74"/>
      <c r="G17" s="106"/>
      <c r="H17" s="76"/>
      <c r="R17" s="89">
        <v>7</v>
      </c>
      <c r="S17" s="89">
        <v>3.4994999999999998</v>
      </c>
      <c r="T17" s="107">
        <f>(-0.0008*R17*R17*R17)+(0.0343*R17*R17)-(0.5138*R17)+5.6947</f>
        <v>3.5043999999999995</v>
      </c>
      <c r="U17" s="89">
        <f t="shared" ref="U17" si="0">S17-T17</f>
        <v>-4.8999999999996824E-3</v>
      </c>
      <c r="V17" s="135">
        <f>T17+W$24</f>
        <v>3.4755666666666669</v>
      </c>
    </row>
    <row r="18" spans="1:23" x14ac:dyDescent="0.35">
      <c r="B18" s="94" t="s">
        <v>125</v>
      </c>
      <c r="C18" s="111">
        <f>COUNT(C8:C17)</f>
        <v>0</v>
      </c>
      <c r="D18" s="111">
        <f>COUNT(D8:D17)</f>
        <v>0</v>
      </c>
      <c r="F18" s="74"/>
      <c r="G18" s="106"/>
      <c r="H18" s="76"/>
      <c r="R18" s="89">
        <v>8</v>
      </c>
      <c r="S18" s="107">
        <v>3.3553999999999999</v>
      </c>
      <c r="T18" s="107">
        <f t="shared" ref="T18:T25" si="1">(-0.0008*R18*R18*R18)+(0.0343*R18*R18)-(0.5138*R18)+5.6947</f>
        <v>3.3698999999999995</v>
      </c>
      <c r="U18" s="89">
        <f t="shared" ref="U18:U25" si="2">S18-T18</f>
        <v>-1.4499999999999513E-2</v>
      </c>
      <c r="V18" s="135">
        <f t="shared" ref="V18:V25" si="3">T18+W$24</f>
        <v>3.3410666666666669</v>
      </c>
    </row>
    <row r="19" spans="1:23" x14ac:dyDescent="0.35">
      <c r="B19" s="100" t="s">
        <v>7</v>
      </c>
      <c r="C19" s="136" t="e">
        <f>AVERAGE(C8:C17)</f>
        <v>#DIV/0!</v>
      </c>
      <c r="D19" s="136" t="e">
        <f>AVERAGE(D8:D17)</f>
        <v>#DIV/0!</v>
      </c>
      <c r="F19" s="74"/>
      <c r="G19" s="106"/>
      <c r="H19" s="76"/>
      <c r="R19" s="89">
        <v>9</v>
      </c>
      <c r="S19" s="107">
        <v>3.2498</v>
      </c>
      <c r="T19" s="107">
        <f t="shared" si="1"/>
        <v>3.2655999999999996</v>
      </c>
      <c r="U19" s="89">
        <f t="shared" si="2"/>
        <v>-1.5799999999999592E-2</v>
      </c>
      <c r="V19" s="135">
        <f t="shared" si="3"/>
        <v>3.236766666666667</v>
      </c>
    </row>
    <row r="20" spans="1:23" ht="14.5" thickBot="1" x14ac:dyDescent="0.4">
      <c r="B20" s="100" t="s">
        <v>126</v>
      </c>
      <c r="C20" s="137" t="e">
        <f>STDEV(C8:C17)</f>
        <v>#DIV/0!</v>
      </c>
      <c r="D20" s="137" t="e">
        <f>STDEV(D8:D17)</f>
        <v>#DIV/0!</v>
      </c>
      <c r="F20" s="74"/>
      <c r="G20" s="106"/>
      <c r="H20" s="76"/>
      <c r="R20" s="89">
        <v>10</v>
      </c>
      <c r="S20" s="107">
        <v>3.1692999999999998</v>
      </c>
      <c r="T20" s="107">
        <f t="shared" si="1"/>
        <v>3.1867000000000001</v>
      </c>
      <c r="U20" s="89">
        <f t="shared" si="2"/>
        <v>-1.7400000000000304E-2</v>
      </c>
      <c r="V20" s="135">
        <f t="shared" si="3"/>
        <v>3.1578666666666675</v>
      </c>
    </row>
    <row r="21" spans="1:23" x14ac:dyDescent="0.35">
      <c r="B21" s="100" t="s">
        <v>242</v>
      </c>
      <c r="C21" s="138" t="e">
        <f>POWER(((C20*C20)/C18)+((D20*D20)/D18), 2)</f>
        <v>#DIV/0!</v>
      </c>
      <c r="D21" s="139"/>
      <c r="F21" s="74"/>
      <c r="G21" s="106"/>
      <c r="H21" s="76"/>
      <c r="R21" s="89">
        <v>11</v>
      </c>
      <c r="S21" s="107">
        <v>3.1057999999999999</v>
      </c>
      <c r="T21" s="107">
        <f t="shared" si="1"/>
        <v>3.1283999999999992</v>
      </c>
      <c r="U21" s="89">
        <f t="shared" si="2"/>
        <v>-2.2599999999999287E-2</v>
      </c>
      <c r="V21" s="135">
        <f t="shared" si="3"/>
        <v>3.0995666666666666</v>
      </c>
    </row>
    <row r="22" spans="1:23" x14ac:dyDescent="0.35">
      <c r="B22" s="100" t="s">
        <v>243</v>
      </c>
      <c r="C22" s="138" t="e">
        <f>(((C20*C20*C20*C20)/(C18*C18*(C18-1))))</f>
        <v>#DIV/0!</v>
      </c>
      <c r="D22" s="139"/>
      <c r="F22" s="74"/>
      <c r="G22" s="106"/>
      <c r="H22" s="76"/>
      <c r="R22" s="89">
        <v>12</v>
      </c>
      <c r="S22" s="107">
        <v>3.0545</v>
      </c>
      <c r="T22" s="107">
        <f t="shared" si="1"/>
        <v>3.0858999999999992</v>
      </c>
      <c r="U22" s="89">
        <f t="shared" si="2"/>
        <v>-3.1399999999999206E-2</v>
      </c>
      <c r="V22" s="135">
        <f t="shared" si="3"/>
        <v>3.0570666666666666</v>
      </c>
    </row>
    <row r="23" spans="1:23" ht="14.5" thickBot="1" x14ac:dyDescent="0.4">
      <c r="B23" s="100" t="s">
        <v>244</v>
      </c>
      <c r="C23" s="138" t="e">
        <f>(((D20*D20*D20*D20)/(D18*D18*(D18-1))))</f>
        <v>#DIV/0!</v>
      </c>
      <c r="D23" s="139"/>
      <c r="F23" s="77"/>
      <c r="G23" s="78"/>
      <c r="H23" s="79"/>
      <c r="R23" s="89">
        <v>13</v>
      </c>
      <c r="S23" s="107">
        <v>3.0123000000000002</v>
      </c>
      <c r="T23" s="107">
        <f t="shared" si="1"/>
        <v>3.0543999999999993</v>
      </c>
      <c r="U23" s="89">
        <f t="shared" si="2"/>
        <v>-4.2099999999999138E-2</v>
      </c>
      <c r="V23" s="135">
        <f t="shared" si="3"/>
        <v>3.0255666666666667</v>
      </c>
    </row>
    <row r="24" spans="1:23" ht="15.75" customHeight="1" thickBot="1" x14ac:dyDescent="0.4">
      <c r="B24" s="100" t="s">
        <v>128</v>
      </c>
      <c r="C24" s="122" t="e">
        <f>ABS((C19-D19)/(SQRT(((C20*C20)/C18)+((D20*D20)/D18))))</f>
        <v>#DIV/0!</v>
      </c>
      <c r="D24" s="123"/>
      <c r="R24" s="89">
        <v>14</v>
      </c>
      <c r="S24" s="107">
        <v>2.9767999999999999</v>
      </c>
      <c r="T24" s="107">
        <f t="shared" si="1"/>
        <v>3.0290999999999988</v>
      </c>
      <c r="U24" s="89">
        <f t="shared" si="2"/>
        <v>-5.2299999999998903E-2</v>
      </c>
      <c r="V24" s="135">
        <f t="shared" si="3"/>
        <v>3.0002666666666662</v>
      </c>
      <c r="W24" s="89">
        <f>AVERAGE(U17:U25)</f>
        <v>-2.8833333333332798E-2</v>
      </c>
    </row>
    <row r="25" spans="1:23" x14ac:dyDescent="0.35">
      <c r="B25" s="100" t="s">
        <v>241</v>
      </c>
      <c r="C25" s="140" t="e">
        <f>ROUND((C21/(C22+C23)), 0)</f>
        <v>#DIV/0!</v>
      </c>
      <c r="D25" s="141"/>
      <c r="R25" s="89">
        <v>15</v>
      </c>
      <c r="S25" s="107">
        <v>2.9466999999999999</v>
      </c>
      <c r="T25" s="107">
        <f t="shared" si="1"/>
        <v>3.0051999999999994</v>
      </c>
      <c r="U25" s="89">
        <f t="shared" si="2"/>
        <v>-5.8499999999999552E-2</v>
      </c>
      <c r="V25" s="135">
        <f t="shared" si="3"/>
        <v>2.9763666666666668</v>
      </c>
    </row>
    <row r="26" spans="1:23" ht="14.5" thickBot="1" x14ac:dyDescent="0.4">
      <c r="B26" s="100" t="s">
        <v>240</v>
      </c>
      <c r="C26" s="122" t="e">
        <f>((-0.0008*C25*C25*C25)+(0.0343*C25*C25)-(0.5138*C25)+5.6947)-0.02883333</f>
        <v>#DIV/0!</v>
      </c>
      <c r="D26" s="123"/>
      <c r="S26" s="107"/>
      <c r="T26" s="107"/>
    </row>
    <row r="27" spans="1:23" ht="42.5" thickBot="1" x14ac:dyDescent="0.4">
      <c r="B27" s="129" t="s">
        <v>130</v>
      </c>
      <c r="C27" s="130" t="e">
        <f>IF(C26&lt;C24, "SI", "NO")</f>
        <v>#DIV/0!</v>
      </c>
      <c r="D27" s="131"/>
      <c r="F27" s="114" t="s">
        <v>246</v>
      </c>
      <c r="G27" s="115"/>
      <c r="H27" s="116"/>
      <c r="R27" s="89">
        <v>19</v>
      </c>
      <c r="S27" s="107"/>
      <c r="T27" s="107"/>
    </row>
    <row r="28" spans="1:23" x14ac:dyDescent="0.35">
      <c r="F28" s="119"/>
      <c r="G28" s="120"/>
      <c r="H28" s="121"/>
      <c r="R28" s="89">
        <v>20</v>
      </c>
      <c r="S28" s="107"/>
      <c r="T28" s="107"/>
    </row>
    <row r="29" spans="1:23" x14ac:dyDescent="0.35">
      <c r="F29" s="119"/>
      <c r="G29" s="120"/>
      <c r="H29" s="121"/>
      <c r="R29" s="89">
        <v>21</v>
      </c>
      <c r="S29" s="107"/>
      <c r="T29" s="107"/>
    </row>
    <row r="30" spans="1:23" x14ac:dyDescent="0.35">
      <c r="F30" s="119"/>
      <c r="G30" s="120"/>
      <c r="H30" s="121"/>
      <c r="R30" s="89">
        <v>22</v>
      </c>
      <c r="S30" s="107"/>
      <c r="T30" s="107"/>
    </row>
    <row r="31" spans="1:23" x14ac:dyDescent="0.35">
      <c r="F31" s="119"/>
      <c r="G31" s="120"/>
      <c r="H31" s="121"/>
      <c r="R31" s="89">
        <v>23</v>
      </c>
      <c r="S31" s="107"/>
      <c r="T31" s="107"/>
    </row>
    <row r="32" spans="1:23" x14ac:dyDescent="0.35">
      <c r="F32" s="119"/>
      <c r="G32" s="120"/>
      <c r="H32" s="121"/>
      <c r="R32" s="89">
        <v>24</v>
      </c>
      <c r="S32" s="107"/>
      <c r="T32" s="107"/>
    </row>
    <row r="33" spans="6:20" ht="14.5" thickBot="1" x14ac:dyDescent="0.4">
      <c r="F33" s="126"/>
      <c r="G33" s="127"/>
      <c r="H33" s="128"/>
      <c r="R33" s="89">
        <v>25</v>
      </c>
      <c r="S33" s="107"/>
      <c r="T33" s="107"/>
    </row>
    <row r="34" spans="6:20" x14ac:dyDescent="0.35">
      <c r="R34" s="89">
        <v>26</v>
      </c>
      <c r="S34" s="107"/>
      <c r="T34" s="107"/>
    </row>
  </sheetData>
  <sheetProtection algorithmName="SHA-512" hashValue="0HtB8uJPpXXU+5Da5cZGNc+tXWfWRTuJEfAPQppJVwJKO4OTTKjRDNa8qBAfKUL6KSxsUSf2KjVdRQevBWtLeA==" saltValue="EaQxGCy6rSDt9JPxT9zZcA==" spinCount="100000" sheet="1" objects="1" scenarios="1" selectLockedCells="1"/>
  <mergeCells count="17">
    <mergeCell ref="F10:H10"/>
    <mergeCell ref="C2:L2"/>
    <mergeCell ref="A6:D6"/>
    <mergeCell ref="F7:H7"/>
    <mergeCell ref="F8:H8"/>
    <mergeCell ref="F9:H9"/>
    <mergeCell ref="C27:D27"/>
    <mergeCell ref="C22:D22"/>
    <mergeCell ref="C23:D23"/>
    <mergeCell ref="F16:H23"/>
    <mergeCell ref="F13:H13"/>
    <mergeCell ref="F15:G15"/>
    <mergeCell ref="F27:H33"/>
    <mergeCell ref="C21:D21"/>
    <mergeCell ref="C24:D24"/>
    <mergeCell ref="C25:D25"/>
    <mergeCell ref="C26:D26"/>
  </mergeCells>
  <pageMargins left="0.7" right="0.7" top="0.75" bottom="0.75" header="0.3" footer="0.3"/>
  <pageSetup orientation="portrait" verticalDpi="30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V33"/>
  <sheetViews>
    <sheetView showGridLines="0" workbookViewId="0">
      <selection activeCell="A8" sqref="A8"/>
    </sheetView>
  </sheetViews>
  <sheetFormatPr baseColWidth="10" defaultColWidth="11.453125" defaultRowHeight="14" x14ac:dyDescent="0.35"/>
  <cols>
    <col min="1" max="1" width="13.08984375" style="89" customWidth="1"/>
    <col min="2" max="2" width="13.453125" style="89" customWidth="1"/>
    <col min="3" max="3" width="11.453125" style="89"/>
    <col min="4" max="4" width="14" style="89" customWidth="1"/>
    <col min="5" max="16384" width="11.453125" style="89"/>
  </cols>
  <sheetData>
    <row r="1" spans="1:13" s="82" customFormat="1" x14ac:dyDescent="0.3"/>
    <row r="2" spans="1:13" s="82" customFormat="1" x14ac:dyDescent="0.3">
      <c r="C2" s="83" t="s">
        <v>222</v>
      </c>
      <c r="D2" s="83"/>
      <c r="E2" s="83"/>
      <c r="F2" s="83"/>
      <c r="G2" s="83"/>
      <c r="H2" s="83"/>
      <c r="I2" s="83"/>
      <c r="J2" s="83"/>
      <c r="K2" s="83"/>
      <c r="L2" s="83"/>
      <c r="M2" s="83"/>
    </row>
    <row r="3" spans="1:13" s="82" customFormat="1" x14ac:dyDescent="0.3">
      <c r="C3" s="84" t="s">
        <v>221</v>
      </c>
    </row>
    <row r="4" spans="1:13" s="82" customFormat="1" x14ac:dyDescent="0.3">
      <c r="C4" s="85" t="s">
        <v>250</v>
      </c>
    </row>
    <row r="5" spans="1:13" s="82" customFormat="1" ht="14.5" thickBot="1" x14ac:dyDescent="0.35">
      <c r="C5" s="85"/>
    </row>
    <row r="6" spans="1:13" ht="35.25" customHeight="1" thickBot="1" x14ac:dyDescent="0.4">
      <c r="A6" s="132" t="s">
        <v>249</v>
      </c>
      <c r="B6" s="133"/>
      <c r="C6" s="133"/>
      <c r="D6" s="134"/>
      <c r="E6" s="142"/>
    </row>
    <row r="7" spans="1:13" ht="14.5" thickBot="1" x14ac:dyDescent="0.4">
      <c r="A7" s="90" t="s">
        <v>0</v>
      </c>
      <c r="B7" s="90" t="s">
        <v>122</v>
      </c>
      <c r="C7" s="91" t="s">
        <v>234</v>
      </c>
      <c r="D7" s="92" t="s">
        <v>235</v>
      </c>
      <c r="E7" s="90" t="s">
        <v>228</v>
      </c>
      <c r="G7" s="143" t="s">
        <v>226</v>
      </c>
    </row>
    <row r="8" spans="1:13" ht="14.5" thickBot="1" x14ac:dyDescent="0.4">
      <c r="A8" s="93"/>
      <c r="B8" s="94">
        <v>1</v>
      </c>
      <c r="C8" s="95"/>
      <c r="D8" s="96"/>
      <c r="E8" s="111">
        <f>C8-D8</f>
        <v>0</v>
      </c>
      <c r="G8" s="97"/>
      <c r="H8" s="98"/>
      <c r="I8" s="99"/>
    </row>
    <row r="9" spans="1:13" ht="14.5" thickBot="1" x14ac:dyDescent="0.4">
      <c r="A9" s="93"/>
      <c r="B9" s="100">
        <v>2</v>
      </c>
      <c r="C9" s="101"/>
      <c r="D9" s="102"/>
      <c r="E9" s="112">
        <f>C9-D9</f>
        <v>0</v>
      </c>
      <c r="G9" s="143" t="s">
        <v>227</v>
      </c>
    </row>
    <row r="10" spans="1:13" ht="14.5" thickBot="1" x14ac:dyDescent="0.4">
      <c r="A10" s="93"/>
      <c r="B10" s="100">
        <v>3</v>
      </c>
      <c r="C10" s="101"/>
      <c r="D10" s="102"/>
      <c r="E10" s="112">
        <f t="shared" ref="E10:E17" si="0">C10-D10</f>
        <v>0</v>
      </c>
      <c r="G10" s="97"/>
      <c r="H10" s="98"/>
      <c r="I10" s="99"/>
    </row>
    <row r="11" spans="1:13" x14ac:dyDescent="0.35">
      <c r="A11" s="93"/>
      <c r="B11" s="100">
        <v>4</v>
      </c>
      <c r="C11" s="101"/>
      <c r="D11" s="102"/>
      <c r="E11" s="112">
        <f t="shared" si="0"/>
        <v>0</v>
      </c>
    </row>
    <row r="12" spans="1:13" ht="14.5" thickBot="1" x14ac:dyDescent="0.4">
      <c r="A12" s="93"/>
      <c r="B12" s="100">
        <v>5</v>
      </c>
      <c r="C12" s="101"/>
      <c r="D12" s="102"/>
      <c r="E12" s="112">
        <f t="shared" si="0"/>
        <v>0</v>
      </c>
    </row>
    <row r="13" spans="1:13" ht="15.75" customHeight="1" thickBot="1" x14ac:dyDescent="0.4">
      <c r="A13" s="93"/>
      <c r="B13" s="100">
        <v>6</v>
      </c>
      <c r="C13" s="101"/>
      <c r="D13" s="102"/>
      <c r="E13" s="112">
        <f t="shared" si="0"/>
        <v>0</v>
      </c>
      <c r="G13" s="144" t="s">
        <v>232</v>
      </c>
      <c r="H13" s="104"/>
      <c r="I13" s="105"/>
    </row>
    <row r="14" spans="1:13" x14ac:dyDescent="0.35">
      <c r="A14" s="93"/>
      <c r="B14" s="100">
        <v>7</v>
      </c>
      <c r="C14" s="101"/>
      <c r="D14" s="102"/>
      <c r="E14" s="112">
        <f t="shared" si="0"/>
        <v>0</v>
      </c>
      <c r="G14" s="145"/>
      <c r="H14" s="145"/>
      <c r="I14" s="145"/>
    </row>
    <row r="15" spans="1:13" ht="14.5" thickBot="1" x14ac:dyDescent="0.4">
      <c r="A15" s="93"/>
      <c r="B15" s="100">
        <v>8</v>
      </c>
      <c r="C15" s="101"/>
      <c r="D15" s="102"/>
      <c r="E15" s="112">
        <f t="shared" si="0"/>
        <v>0</v>
      </c>
      <c r="G15" s="145"/>
      <c r="H15" s="145"/>
      <c r="I15" s="145"/>
    </row>
    <row r="16" spans="1:13" ht="14.5" thickBot="1" x14ac:dyDescent="0.4">
      <c r="A16" s="93"/>
      <c r="B16" s="100">
        <v>9</v>
      </c>
      <c r="C16" s="101"/>
      <c r="D16" s="102"/>
      <c r="E16" s="112">
        <f t="shared" si="0"/>
        <v>0</v>
      </c>
      <c r="G16" s="86" t="s">
        <v>236</v>
      </c>
      <c r="H16" s="88"/>
      <c r="I16" s="146"/>
    </row>
    <row r="17" spans="1:22" ht="14.5" thickBot="1" x14ac:dyDescent="0.4">
      <c r="A17" s="93"/>
      <c r="B17" s="100">
        <v>10</v>
      </c>
      <c r="C17" s="101"/>
      <c r="D17" s="102"/>
      <c r="E17" s="147">
        <f t="shared" si="0"/>
        <v>0</v>
      </c>
      <c r="G17" s="70"/>
      <c r="H17" s="71"/>
      <c r="I17" s="72"/>
    </row>
    <row r="18" spans="1:22" x14ac:dyDescent="0.35">
      <c r="B18" s="94" t="s">
        <v>125</v>
      </c>
      <c r="C18" s="111">
        <f>COUNT(C8:C17)</f>
        <v>0</v>
      </c>
      <c r="D18" s="111">
        <f>COUNT(D8:D17)</f>
        <v>0</v>
      </c>
      <c r="E18" s="148"/>
      <c r="G18" s="74"/>
      <c r="H18" s="106"/>
      <c r="I18" s="76"/>
      <c r="S18" s="89">
        <v>12</v>
      </c>
      <c r="T18" s="107">
        <v>2.1787999999999998</v>
      </c>
      <c r="U18" s="107">
        <f t="shared" ref="U18:U33" si="1">(-0.00004*S18*S18*S18)+(0.0028*S18*S18)-(0.0696*S18)+2.6837</f>
        <v>2.1825799999999997</v>
      </c>
      <c r="V18" s="89">
        <f t="shared" ref="V18:V33" si="2">T18-U18</f>
        <v>-3.7799999999998946E-3</v>
      </c>
    </row>
    <row r="19" spans="1:22" x14ac:dyDescent="0.35">
      <c r="B19" s="100" t="s">
        <v>7</v>
      </c>
      <c r="C19" s="112" t="e">
        <f>AVERAGE(C8:C17)</f>
        <v>#DIV/0!</v>
      </c>
      <c r="D19" s="112" t="e">
        <f>AVERAGE(D8:D17)</f>
        <v>#DIV/0!</v>
      </c>
      <c r="E19" s="148"/>
      <c r="G19" s="74"/>
      <c r="H19" s="106"/>
      <c r="I19" s="76"/>
      <c r="S19" s="89">
        <v>13</v>
      </c>
      <c r="T19" s="107">
        <v>2.1604000000000001</v>
      </c>
      <c r="U19" s="107">
        <f t="shared" si="1"/>
        <v>2.1642200000000003</v>
      </c>
      <c r="V19" s="89">
        <f t="shared" si="2"/>
        <v>-3.8200000000001566E-3</v>
      </c>
    </row>
    <row r="20" spans="1:22" ht="14.5" thickBot="1" x14ac:dyDescent="0.4">
      <c r="B20" s="100" t="s">
        <v>126</v>
      </c>
      <c r="C20" s="113" t="e">
        <f>STDEV(C8:C17)</f>
        <v>#DIV/0!</v>
      </c>
      <c r="D20" s="113" t="e">
        <f>STDEV(D8:D17)</f>
        <v>#DIV/0!</v>
      </c>
      <c r="E20" s="149"/>
      <c r="G20" s="74"/>
      <c r="H20" s="106"/>
      <c r="I20" s="76"/>
      <c r="S20" s="89">
        <v>14</v>
      </c>
      <c r="T20" s="107">
        <v>2.1448</v>
      </c>
      <c r="U20" s="107">
        <f t="shared" si="1"/>
        <v>2.1483400000000001</v>
      </c>
      <c r="V20" s="89">
        <f t="shared" si="2"/>
        <v>-3.5400000000000986E-3</v>
      </c>
    </row>
    <row r="21" spans="1:22" x14ac:dyDescent="0.35">
      <c r="B21" s="100" t="s">
        <v>229</v>
      </c>
      <c r="C21" s="150">
        <f>AVERAGE(E8:E17)</f>
        <v>0</v>
      </c>
      <c r="D21" s="151"/>
      <c r="E21" s="152"/>
      <c r="G21" s="74"/>
      <c r="H21" s="106"/>
      <c r="I21" s="76"/>
      <c r="S21" s="89">
        <v>15</v>
      </c>
      <c r="T21" s="107">
        <v>2.1315</v>
      </c>
      <c r="U21" s="107">
        <f t="shared" si="1"/>
        <v>2.1347</v>
      </c>
      <c r="V21" s="89">
        <f t="shared" si="2"/>
        <v>-3.2000000000000917E-3</v>
      </c>
    </row>
    <row r="22" spans="1:22" x14ac:dyDescent="0.35">
      <c r="B22" s="100" t="s">
        <v>230</v>
      </c>
      <c r="C22" s="153">
        <f>STDEV(E8:E17)</f>
        <v>0</v>
      </c>
      <c r="D22" s="154"/>
      <c r="E22" s="152"/>
      <c r="G22" s="74"/>
      <c r="H22" s="106"/>
      <c r="I22" s="76"/>
      <c r="T22" s="107"/>
      <c r="U22" s="107"/>
    </row>
    <row r="23" spans="1:22" ht="15.75" customHeight="1" thickBot="1" x14ac:dyDescent="0.4">
      <c r="B23" s="100" t="s">
        <v>128</v>
      </c>
      <c r="C23" s="122" t="e">
        <f>ABS((C21*(SQRT(C18)))/C22)</f>
        <v>#DIV/0!</v>
      </c>
      <c r="D23" s="123"/>
      <c r="E23" s="152"/>
      <c r="G23" s="74"/>
      <c r="H23" s="106"/>
      <c r="I23" s="76"/>
      <c r="S23" s="89">
        <v>16</v>
      </c>
      <c r="T23" s="107">
        <v>2.1198999999999999</v>
      </c>
      <c r="U23" s="107">
        <f t="shared" si="1"/>
        <v>2.1230600000000002</v>
      </c>
      <c r="V23" s="89">
        <f t="shared" si="2"/>
        <v>-3.1600000000002737E-3</v>
      </c>
    </row>
    <row r="24" spans="1:22" ht="14.5" thickBot="1" x14ac:dyDescent="0.4">
      <c r="B24" s="100" t="s">
        <v>231</v>
      </c>
      <c r="C24" s="124">
        <f>C18-1</f>
        <v>-1</v>
      </c>
      <c r="D24" s="125"/>
      <c r="E24" s="148"/>
      <c r="G24" s="77"/>
      <c r="H24" s="78"/>
      <c r="I24" s="79"/>
      <c r="S24" s="89">
        <v>17</v>
      </c>
      <c r="T24" s="107">
        <v>2.1097999999999999</v>
      </c>
      <c r="U24" s="107">
        <f t="shared" si="1"/>
        <v>2.1131799999999998</v>
      </c>
      <c r="V24" s="89">
        <f t="shared" si="2"/>
        <v>-3.3799999999999386E-3</v>
      </c>
    </row>
    <row r="25" spans="1:22" ht="14.5" thickBot="1" x14ac:dyDescent="0.4">
      <c r="B25" s="100" t="s">
        <v>240</v>
      </c>
      <c r="C25" s="122">
        <f>(-0.00004*C24*C24*C24)+(0.0028*C24*C24)-(0.0696*C24)+2.6837</f>
        <v>2.7561399999999998</v>
      </c>
      <c r="D25" s="123"/>
      <c r="E25" s="152"/>
      <c r="S25" s="89">
        <v>18</v>
      </c>
      <c r="T25" s="107">
        <v>2.1009000000000002</v>
      </c>
      <c r="U25" s="107">
        <f t="shared" si="1"/>
        <v>2.1048200000000001</v>
      </c>
      <c r="V25" s="89">
        <f t="shared" si="2"/>
        <v>-3.9199999999999235E-3</v>
      </c>
    </row>
    <row r="26" spans="1:22" ht="56.5" thickBot="1" x14ac:dyDescent="0.4">
      <c r="B26" s="129" t="s">
        <v>130</v>
      </c>
      <c r="C26" s="130" t="e">
        <f>IF(C25&lt;C23, "SI", "NO")</f>
        <v>#DIV/0!</v>
      </c>
      <c r="D26" s="131"/>
      <c r="E26" s="155"/>
      <c r="G26" s="114" t="s">
        <v>248</v>
      </c>
      <c r="H26" s="115"/>
      <c r="I26" s="116"/>
      <c r="S26" s="89">
        <v>19</v>
      </c>
      <c r="T26" s="107">
        <v>2.093</v>
      </c>
      <c r="U26" s="107">
        <f t="shared" si="1"/>
        <v>2.0977399999999999</v>
      </c>
      <c r="V26" s="89">
        <f t="shared" si="2"/>
        <v>-4.7399999999999665E-3</v>
      </c>
    </row>
    <row r="27" spans="1:22" x14ac:dyDescent="0.35">
      <c r="G27" s="119"/>
      <c r="H27" s="120"/>
      <c r="I27" s="121"/>
      <c r="S27" s="89">
        <v>20</v>
      </c>
      <c r="T27" s="107">
        <v>2.0859999999999999</v>
      </c>
      <c r="U27" s="107">
        <f t="shared" si="1"/>
        <v>2.0917000000000003</v>
      </c>
      <c r="V27" s="89">
        <f t="shared" si="2"/>
        <v>-5.7000000000004825E-3</v>
      </c>
    </row>
    <row r="28" spans="1:22" x14ac:dyDescent="0.35">
      <c r="G28" s="119"/>
      <c r="H28" s="120"/>
      <c r="I28" s="121"/>
      <c r="S28" s="89">
        <v>21</v>
      </c>
      <c r="T28" s="107">
        <v>2.0796000000000001</v>
      </c>
      <c r="U28" s="107">
        <f t="shared" si="1"/>
        <v>2.0864600000000002</v>
      </c>
      <c r="V28" s="89">
        <f t="shared" si="2"/>
        <v>-6.8600000000000882E-3</v>
      </c>
    </row>
    <row r="29" spans="1:22" x14ac:dyDescent="0.35">
      <c r="G29" s="119"/>
      <c r="H29" s="120"/>
      <c r="I29" s="121"/>
      <c r="S29" s="89">
        <v>22</v>
      </c>
      <c r="T29" s="107">
        <v>2.0739000000000001</v>
      </c>
      <c r="U29" s="107">
        <f t="shared" si="1"/>
        <v>2.0817800000000002</v>
      </c>
      <c r="V29" s="89">
        <f t="shared" si="2"/>
        <v>-7.8800000000001091E-3</v>
      </c>
    </row>
    <row r="30" spans="1:22" x14ac:dyDescent="0.35">
      <c r="G30" s="119"/>
      <c r="H30" s="120"/>
      <c r="I30" s="121"/>
      <c r="S30" s="89">
        <v>23</v>
      </c>
      <c r="T30" s="107">
        <v>2.0687000000000002</v>
      </c>
      <c r="U30" s="107">
        <f t="shared" si="1"/>
        <v>2.07742</v>
      </c>
      <c r="V30" s="89">
        <f t="shared" si="2"/>
        <v>-8.719999999999839E-3</v>
      </c>
    </row>
    <row r="31" spans="1:22" ht="14.5" thickBot="1" x14ac:dyDescent="0.4">
      <c r="G31" s="126"/>
      <c r="H31" s="127"/>
      <c r="I31" s="128"/>
      <c r="S31" s="89">
        <v>24</v>
      </c>
      <c r="T31" s="107">
        <v>2.0638999999999998</v>
      </c>
      <c r="U31" s="107">
        <f t="shared" si="1"/>
        <v>2.07314</v>
      </c>
      <c r="V31" s="89">
        <f t="shared" si="2"/>
        <v>-9.240000000000137E-3</v>
      </c>
    </row>
    <row r="32" spans="1:22" x14ac:dyDescent="0.35">
      <c r="S32" s="89">
        <v>25</v>
      </c>
      <c r="T32" s="107">
        <v>2.0594999999999999</v>
      </c>
      <c r="U32" s="107">
        <f t="shared" si="1"/>
        <v>2.0686999999999998</v>
      </c>
      <c r="V32" s="89">
        <f t="shared" si="2"/>
        <v>-9.1999999999998749E-3</v>
      </c>
    </row>
    <row r="33" spans="19:22" x14ac:dyDescent="0.35">
      <c r="S33" s="89">
        <v>26</v>
      </c>
      <c r="T33" s="107">
        <v>2.0554999999999999</v>
      </c>
      <c r="U33" s="107">
        <f t="shared" si="1"/>
        <v>2.06386</v>
      </c>
      <c r="V33" s="89">
        <f t="shared" si="2"/>
        <v>-8.3600000000001451E-3</v>
      </c>
    </row>
  </sheetData>
  <sheetProtection algorithmName="SHA-512" hashValue="QfMKF4XL5icmXapwTIqmYV5O16RQZGi699obRfPaMSIrRUehH37dGQBqrtYdnLIfKtkBG5y11oNuRhR8xROmTg==" saltValue="P4z88SnGyNOe6haDxrTKig==" spinCount="100000" sheet="1" objects="1" scenarios="1" selectLockedCells="1"/>
  <mergeCells count="14">
    <mergeCell ref="C2:M2"/>
    <mergeCell ref="G8:I8"/>
    <mergeCell ref="G10:I10"/>
    <mergeCell ref="G13:I13"/>
    <mergeCell ref="G26:I31"/>
    <mergeCell ref="C21:D21"/>
    <mergeCell ref="C23:D23"/>
    <mergeCell ref="C24:D24"/>
    <mergeCell ref="C25:D25"/>
    <mergeCell ref="C26:D26"/>
    <mergeCell ref="A6:D6"/>
    <mergeCell ref="C22:D22"/>
    <mergeCell ref="G17:I24"/>
    <mergeCell ref="G16:H16"/>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J20"/>
  <sheetViews>
    <sheetView showGridLines="0" workbookViewId="0">
      <selection activeCell="C7" sqref="C7"/>
    </sheetView>
  </sheetViews>
  <sheetFormatPr baseColWidth="10" defaultColWidth="11.453125" defaultRowHeight="14" x14ac:dyDescent="0.3"/>
  <cols>
    <col min="1" max="1" width="23" style="82" customWidth="1"/>
    <col min="2" max="2" width="15.90625" style="82" bestFit="1" customWidth="1"/>
    <col min="3" max="3" width="11" style="82" customWidth="1"/>
    <col min="4" max="4" width="18.6328125" style="82" customWidth="1"/>
    <col min="5" max="16384" width="11.453125" style="82"/>
  </cols>
  <sheetData>
    <row r="1" spans="1:10" s="82" customFormat="1" x14ac:dyDescent="0.3"/>
    <row r="2" spans="1:10" s="82" customFormat="1" x14ac:dyDescent="0.3">
      <c r="B2" s="156" t="s">
        <v>222</v>
      </c>
      <c r="C2" s="156"/>
      <c r="D2" s="156"/>
      <c r="E2" s="156"/>
      <c r="F2" s="156"/>
      <c r="G2" s="156"/>
      <c r="H2" s="156"/>
      <c r="I2" s="156"/>
      <c r="J2" s="156"/>
    </row>
    <row r="3" spans="1:10" s="82" customFormat="1" x14ac:dyDescent="0.3">
      <c r="B3" s="84" t="s">
        <v>221</v>
      </c>
    </row>
    <row r="4" spans="1:10" s="82" customFormat="1" x14ac:dyDescent="0.3">
      <c r="B4" s="85" t="s">
        <v>250</v>
      </c>
    </row>
    <row r="5" spans="1:10" s="82" customFormat="1" ht="14.5" thickBot="1" x14ac:dyDescent="0.35">
      <c r="C5" s="85"/>
    </row>
    <row r="6" spans="1:10" s="82" customFormat="1" ht="14.5" thickBot="1" x14ac:dyDescent="0.35">
      <c r="D6" s="157" t="s">
        <v>225</v>
      </c>
    </row>
    <row r="7" spans="1:10" s="82" customFormat="1" ht="16" thickBot="1" x14ac:dyDescent="0.4">
      <c r="B7" s="158" t="s">
        <v>54</v>
      </c>
      <c r="C7" s="159"/>
      <c r="D7" s="160"/>
      <c r="E7" s="161"/>
    </row>
    <row r="8" spans="1:10" s="82" customFormat="1" ht="16" thickBot="1" x14ac:dyDescent="0.4">
      <c r="A8" s="162" t="s">
        <v>67</v>
      </c>
      <c r="B8" s="163" t="s">
        <v>0</v>
      </c>
      <c r="C8" s="164" t="s">
        <v>10</v>
      </c>
      <c r="D8" s="165" t="s">
        <v>121</v>
      </c>
      <c r="E8" s="161"/>
    </row>
    <row r="9" spans="1:10" s="82" customFormat="1" ht="15.5" x14ac:dyDescent="0.35">
      <c r="A9" s="166"/>
      <c r="B9" s="167"/>
      <c r="C9" s="168">
        <v>1</v>
      </c>
      <c r="D9" s="169"/>
      <c r="E9" s="161"/>
    </row>
    <row r="10" spans="1:10" s="82" customFormat="1" ht="15.5" x14ac:dyDescent="0.35">
      <c r="A10" s="166"/>
      <c r="B10" s="167"/>
      <c r="C10" s="170">
        <v>2</v>
      </c>
      <c r="D10" s="171"/>
      <c r="E10" s="161"/>
    </row>
    <row r="11" spans="1:10" s="82" customFormat="1" ht="15.5" x14ac:dyDescent="0.35">
      <c r="A11" s="166"/>
      <c r="B11" s="167"/>
      <c r="C11" s="170">
        <v>3</v>
      </c>
      <c r="D11" s="171"/>
      <c r="E11" s="161"/>
    </row>
    <row r="12" spans="1:10" s="82" customFormat="1" ht="16" thickBot="1" x14ac:dyDescent="0.4">
      <c r="A12" s="166"/>
      <c r="B12" s="167"/>
      <c r="C12" s="170">
        <v>4</v>
      </c>
      <c r="D12" s="171"/>
      <c r="E12" s="161"/>
    </row>
    <row r="13" spans="1:10" s="82" customFormat="1" ht="16" thickBot="1" x14ac:dyDescent="0.4">
      <c r="B13" s="42"/>
      <c r="C13" s="172" t="s">
        <v>7</v>
      </c>
      <c r="D13" s="173" t="e">
        <f>AVERAGE(D9:D12)</f>
        <v>#DIV/0!</v>
      </c>
      <c r="E13" s="161"/>
    </row>
    <row r="14" spans="1:10" s="82" customFormat="1" ht="15.5" x14ac:dyDescent="0.35">
      <c r="B14" s="42"/>
      <c r="C14" s="170" t="s">
        <v>11</v>
      </c>
      <c r="D14" s="174" t="e">
        <f>_xlfn.STDEV.S(D9:D12)</f>
        <v>#DIV/0!</v>
      </c>
      <c r="E14" s="161"/>
    </row>
    <row r="15" spans="1:10" s="82" customFormat="1" ht="15.5" x14ac:dyDescent="0.35">
      <c r="B15" s="42"/>
      <c r="C15" s="170" t="s">
        <v>12</v>
      </c>
      <c r="D15" s="174" t="e">
        <f t="shared" ref="D15" si="0">(D14/D13)*100</f>
        <v>#DIV/0!</v>
      </c>
      <c r="E15" s="161"/>
    </row>
    <row r="16" spans="1:10" s="82" customFormat="1" ht="15.5" x14ac:dyDescent="0.35">
      <c r="B16" s="42"/>
      <c r="C16" s="170" t="s">
        <v>14</v>
      </c>
      <c r="D16" s="175">
        <f>COUNT(D9:D12)</f>
        <v>0</v>
      </c>
      <c r="E16" s="161"/>
    </row>
    <row r="17" spans="2:5" s="82" customFormat="1" ht="15.5" x14ac:dyDescent="0.35">
      <c r="B17" s="42"/>
      <c r="C17" s="170" t="s">
        <v>15</v>
      </c>
      <c r="D17" s="175">
        <f>MIN(D9:D12)</f>
        <v>0</v>
      </c>
      <c r="E17" s="161"/>
    </row>
    <row r="18" spans="2:5" s="82" customFormat="1" ht="15.5" x14ac:dyDescent="0.35">
      <c r="B18" s="42"/>
      <c r="C18" s="170" t="s">
        <v>16</v>
      </c>
      <c r="D18" s="175">
        <f>MAX(D9:D12)</f>
        <v>0</v>
      </c>
      <c r="E18" s="161"/>
    </row>
    <row r="19" spans="2:5" s="82" customFormat="1" ht="15.5" x14ac:dyDescent="0.35">
      <c r="B19" s="42"/>
      <c r="C19" s="170" t="s">
        <v>17</v>
      </c>
      <c r="D19" s="175">
        <f t="shared" ref="D19" si="1">D18-D17</f>
        <v>0</v>
      </c>
      <c r="E19" s="161"/>
    </row>
    <row r="20" spans="2:5" s="82" customFormat="1" ht="16" thickBot="1" x14ac:dyDescent="0.4">
      <c r="B20" s="42"/>
      <c r="C20" s="176" t="s">
        <v>19</v>
      </c>
      <c r="D20" s="177">
        <f>D16-1</f>
        <v>-1</v>
      </c>
      <c r="E20" s="161"/>
    </row>
  </sheetData>
  <sheetProtection algorithmName="SHA-512" hashValue="DBb46xbtg+rqwt3jua5sdmYmFaswesNRij/QqAk7V2NmdKF6IAlEuM04dA5ZhiBulr0xdn+WjxfZPRsC1zrjoQ==" saltValue="0TN0QmHhC9ALCpiMQKTLKQ==" spinCount="100000" sheet="1" objects="1" scenarios="1" selectLockedCells="1"/>
  <pageMargins left="0.7" right="0.7" top="0.75" bottom="0.75" header="0.3" footer="0.3"/>
  <pageSetup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41C248-E392-4FF6-93E4-7529B6CD9F53}">
  <dimension ref="A2:S35"/>
  <sheetViews>
    <sheetView showGridLines="0" workbookViewId="0">
      <selection activeCell="C7" sqref="C7"/>
    </sheetView>
  </sheetViews>
  <sheetFormatPr baseColWidth="10" defaultColWidth="11.453125" defaultRowHeight="14" x14ac:dyDescent="0.3"/>
  <cols>
    <col min="1" max="1" width="21.6328125" style="2" customWidth="1"/>
    <col min="2" max="2" width="15.90625" style="2" bestFit="1" customWidth="1"/>
    <col min="3" max="3" width="11" style="2" customWidth="1"/>
    <col min="4" max="4" width="18.6328125" style="2" customWidth="1"/>
    <col min="5" max="7" width="11.453125" style="2"/>
    <col min="8" max="8" width="18.54296875" style="2" bestFit="1" customWidth="1"/>
    <col min="9" max="16384" width="11.453125" style="2"/>
  </cols>
  <sheetData>
    <row r="2" spans="1:19" x14ac:dyDescent="0.3">
      <c r="B2" s="156" t="s">
        <v>222</v>
      </c>
      <c r="C2" s="156"/>
      <c r="D2" s="156"/>
      <c r="E2" s="156"/>
      <c r="F2" s="156"/>
      <c r="G2" s="156"/>
      <c r="H2" s="156"/>
      <c r="I2" s="156"/>
      <c r="J2" s="156"/>
    </row>
    <row r="3" spans="1:19" x14ac:dyDescent="0.3">
      <c r="B3" s="84" t="s">
        <v>221</v>
      </c>
      <c r="C3" s="82"/>
      <c r="D3" s="82"/>
      <c r="E3" s="82"/>
      <c r="F3" s="82"/>
      <c r="G3" s="82"/>
      <c r="H3" s="82"/>
      <c r="I3" s="82"/>
      <c r="J3" s="82"/>
    </row>
    <row r="4" spans="1:19" x14ac:dyDescent="0.3">
      <c r="B4" s="85" t="s">
        <v>250</v>
      </c>
      <c r="C4" s="82"/>
      <c r="D4" s="82"/>
      <c r="E4" s="82"/>
      <c r="F4" s="82"/>
      <c r="G4" s="82"/>
      <c r="H4" s="82"/>
      <c r="I4" s="82"/>
      <c r="J4" s="82"/>
    </row>
    <row r="5" spans="1:19" s="178" customFormat="1" ht="14.5" thickBot="1" x14ac:dyDescent="0.35">
      <c r="C5" s="1"/>
      <c r="D5" s="2"/>
      <c r="E5" s="2"/>
      <c r="F5" s="2"/>
    </row>
    <row r="6" spans="1:19" ht="14.5" thickBot="1" x14ac:dyDescent="0.35">
      <c r="D6" s="179" t="s">
        <v>225</v>
      </c>
    </row>
    <row r="7" spans="1:19" ht="16" thickBot="1" x14ac:dyDescent="0.4">
      <c r="B7" s="180" t="s">
        <v>54</v>
      </c>
      <c r="C7" s="181"/>
      <c r="D7" s="181"/>
      <c r="E7" s="182"/>
      <c r="F7" s="183" t="s">
        <v>21</v>
      </c>
      <c r="G7" s="184"/>
      <c r="H7" s="185"/>
    </row>
    <row r="8" spans="1:19" ht="16" thickBot="1" x14ac:dyDescent="0.4">
      <c r="A8" s="186" t="s">
        <v>67</v>
      </c>
      <c r="B8" s="187" t="s">
        <v>0</v>
      </c>
      <c r="C8" s="188" t="s">
        <v>10</v>
      </c>
      <c r="D8" s="189" t="s">
        <v>20</v>
      </c>
      <c r="E8" s="182"/>
      <c r="F8" s="190" t="s">
        <v>22</v>
      </c>
      <c r="G8" s="190" t="s">
        <v>23</v>
      </c>
      <c r="H8" s="191" t="s">
        <v>24</v>
      </c>
    </row>
    <row r="9" spans="1:19" ht="15.5" x14ac:dyDescent="0.35">
      <c r="A9" s="166"/>
      <c r="B9" s="192"/>
      <c r="C9" s="193">
        <v>1</v>
      </c>
      <c r="D9" s="194"/>
      <c r="E9" s="182"/>
      <c r="F9" s="195">
        <f>D9</f>
        <v>0</v>
      </c>
      <c r="G9" s="196" t="e">
        <f>(D$19-F9)/D$20</f>
        <v>#DIV/0!</v>
      </c>
      <c r="H9" s="197" t="e">
        <f>IF(F9=0, ABS((AVERAGE($G$9:$G$18))/1000), ABS(G9))</f>
        <v>#DIV/0!</v>
      </c>
    </row>
    <row r="10" spans="1:19" ht="15.5" x14ac:dyDescent="0.35">
      <c r="A10" s="166"/>
      <c r="B10" s="192"/>
      <c r="C10" s="198">
        <v>2</v>
      </c>
      <c r="D10" s="199"/>
      <c r="E10" s="182"/>
      <c r="F10" s="195">
        <f>D10</f>
        <v>0</v>
      </c>
      <c r="G10" s="196" t="e">
        <f t="shared" ref="G10:G18" si="0">(D$19-F10)/D$20</f>
        <v>#DIV/0!</v>
      </c>
      <c r="H10" s="197" t="e">
        <f t="shared" ref="H10:H18" si="1">IF(F10=0, ABS((AVERAGE($G$9:$G$18))/1000), ABS(G10))</f>
        <v>#DIV/0!</v>
      </c>
      <c r="P10" s="62" t="s">
        <v>142</v>
      </c>
      <c r="Q10" s="62" t="s">
        <v>143</v>
      </c>
    </row>
    <row r="11" spans="1:19" ht="15.5" x14ac:dyDescent="0.35">
      <c r="A11" s="166"/>
      <c r="B11" s="192"/>
      <c r="C11" s="198">
        <v>3</v>
      </c>
      <c r="D11" s="199"/>
      <c r="E11" s="182"/>
      <c r="F11" s="195">
        <f t="shared" ref="F11:F18" si="2">D11</f>
        <v>0</v>
      </c>
      <c r="G11" s="196" t="e">
        <f t="shared" si="0"/>
        <v>#DIV/0!</v>
      </c>
      <c r="H11" s="197" t="e">
        <f t="shared" si="1"/>
        <v>#DIV/0!</v>
      </c>
      <c r="O11" s="200">
        <v>3</v>
      </c>
      <c r="P11" s="200">
        <v>1.1499999999999999</v>
      </c>
      <c r="Q11" s="201">
        <f>(0.0027*O11*O11*O11)-(0.0712*O11*O11)+(0.693*O11)-0.3574</f>
        <v>1.1536999999999997</v>
      </c>
      <c r="R11" s="62">
        <f>P11-Q11</f>
        <v>-3.6999999999998145E-3</v>
      </c>
      <c r="S11" s="202">
        <f>Q11+$R$19</f>
        <v>1.16025</v>
      </c>
    </row>
    <row r="12" spans="1:19" ht="15.5" x14ac:dyDescent="0.35">
      <c r="A12" s="166"/>
      <c r="B12" s="192"/>
      <c r="C12" s="198">
        <v>4</v>
      </c>
      <c r="D12" s="199"/>
      <c r="E12" s="182"/>
      <c r="F12" s="195">
        <f t="shared" si="2"/>
        <v>0</v>
      </c>
      <c r="G12" s="196" t="e">
        <f t="shared" si="0"/>
        <v>#DIV/0!</v>
      </c>
      <c r="H12" s="197" t="e">
        <f t="shared" si="1"/>
        <v>#DIV/0!</v>
      </c>
      <c r="O12" s="200">
        <v>4</v>
      </c>
      <c r="P12" s="200">
        <v>1.46</v>
      </c>
      <c r="Q12" s="201">
        <f t="shared" ref="Q12:Q18" si="3">(0.0027*O12*O12*O12)-(0.0712*O12*O12)+(0.693*O12)-0.3574</f>
        <v>1.4481999999999999</v>
      </c>
      <c r="R12" s="62">
        <f t="shared" ref="R12:R16" si="4">P12-Q12</f>
        <v>1.1800000000000033E-2</v>
      </c>
      <c r="S12" s="202">
        <f t="shared" ref="S12:S18" si="5">Q12+$R$19</f>
        <v>1.4547500000000002</v>
      </c>
    </row>
    <row r="13" spans="1:19" ht="15.5" x14ac:dyDescent="0.35">
      <c r="A13" s="166"/>
      <c r="B13" s="192"/>
      <c r="C13" s="198">
        <v>5</v>
      </c>
      <c r="D13" s="199"/>
      <c r="E13" s="182"/>
      <c r="F13" s="195">
        <f t="shared" si="2"/>
        <v>0</v>
      </c>
      <c r="G13" s="196" t="e">
        <f t="shared" si="0"/>
        <v>#DIV/0!</v>
      </c>
      <c r="H13" s="197" t="e">
        <f t="shared" si="1"/>
        <v>#DIV/0!</v>
      </c>
      <c r="O13" s="200">
        <v>5</v>
      </c>
      <c r="P13" s="200">
        <v>1.67</v>
      </c>
      <c r="Q13" s="201">
        <f t="shared" si="3"/>
        <v>1.6651</v>
      </c>
      <c r="R13" s="62">
        <f t="shared" si="4"/>
        <v>4.8999999999999044E-3</v>
      </c>
      <c r="S13" s="202">
        <f t="shared" si="5"/>
        <v>1.6716500000000003</v>
      </c>
    </row>
    <row r="14" spans="1:19" ht="15.5" x14ac:dyDescent="0.35">
      <c r="A14" s="166"/>
      <c r="B14" s="192"/>
      <c r="C14" s="198">
        <v>6</v>
      </c>
      <c r="D14" s="199"/>
      <c r="E14" s="182"/>
      <c r="F14" s="195">
        <f t="shared" si="2"/>
        <v>0</v>
      </c>
      <c r="G14" s="196" t="e">
        <f t="shared" si="0"/>
        <v>#DIV/0!</v>
      </c>
      <c r="H14" s="197" t="e">
        <f t="shared" si="1"/>
        <v>#DIV/0!</v>
      </c>
      <c r="O14" s="200">
        <v>6</v>
      </c>
      <c r="P14" s="200">
        <v>1.82</v>
      </c>
      <c r="Q14" s="201">
        <f t="shared" si="3"/>
        <v>1.8205999999999991</v>
      </c>
      <c r="R14" s="62">
        <f t="shared" si="4"/>
        <v>-5.9999999999904574E-4</v>
      </c>
      <c r="S14" s="202">
        <f t="shared" si="5"/>
        <v>1.8271499999999994</v>
      </c>
    </row>
    <row r="15" spans="1:19" ht="15.5" x14ac:dyDescent="0.35">
      <c r="A15" s="166"/>
      <c r="B15" s="192"/>
      <c r="C15" s="198">
        <v>7</v>
      </c>
      <c r="D15" s="199"/>
      <c r="E15" s="182"/>
      <c r="F15" s="195">
        <f t="shared" si="2"/>
        <v>0</v>
      </c>
      <c r="G15" s="196" t="e">
        <f t="shared" si="0"/>
        <v>#DIV/0!</v>
      </c>
      <c r="H15" s="197" t="e">
        <f t="shared" si="1"/>
        <v>#DIV/0!</v>
      </c>
      <c r="O15" s="200">
        <v>7</v>
      </c>
      <c r="P15" s="200">
        <v>1.94</v>
      </c>
      <c r="Q15" s="201">
        <f t="shared" si="3"/>
        <v>1.9309000000000001</v>
      </c>
      <c r="R15" s="62">
        <f t="shared" si="4"/>
        <v>9.099999999999886E-3</v>
      </c>
      <c r="S15" s="202">
        <f t="shared" si="5"/>
        <v>1.9374500000000003</v>
      </c>
    </row>
    <row r="16" spans="1:19" ht="15.5" x14ac:dyDescent="0.35">
      <c r="A16" s="166"/>
      <c r="B16" s="192"/>
      <c r="C16" s="198">
        <v>8</v>
      </c>
      <c r="D16" s="199"/>
      <c r="E16" s="182"/>
      <c r="F16" s="195">
        <f t="shared" si="2"/>
        <v>0</v>
      </c>
      <c r="G16" s="196" t="e">
        <f t="shared" si="0"/>
        <v>#DIV/0!</v>
      </c>
      <c r="H16" s="197" t="e">
        <f t="shared" si="1"/>
        <v>#DIV/0!</v>
      </c>
      <c r="O16" s="200">
        <v>8</v>
      </c>
      <c r="P16" s="200">
        <v>2.0299999999999998</v>
      </c>
      <c r="Q16" s="201">
        <f t="shared" si="3"/>
        <v>2.0121999999999995</v>
      </c>
      <c r="R16" s="62">
        <f t="shared" si="4"/>
        <v>1.780000000000026E-2</v>
      </c>
      <c r="S16" s="202">
        <f t="shared" si="5"/>
        <v>2.0187499999999998</v>
      </c>
    </row>
    <row r="17" spans="1:19" ht="15.5" x14ac:dyDescent="0.35">
      <c r="A17" s="166"/>
      <c r="B17" s="192"/>
      <c r="C17" s="198">
        <v>9</v>
      </c>
      <c r="D17" s="199"/>
      <c r="E17" s="182"/>
      <c r="F17" s="195">
        <f t="shared" si="2"/>
        <v>0</v>
      </c>
      <c r="G17" s="196" t="e">
        <f t="shared" si="0"/>
        <v>#DIV/0!</v>
      </c>
      <c r="H17" s="197" t="e">
        <f t="shared" si="1"/>
        <v>#DIV/0!</v>
      </c>
      <c r="O17" s="200">
        <v>9</v>
      </c>
      <c r="P17" s="200">
        <v>2.11</v>
      </c>
      <c r="Q17" s="201">
        <f t="shared" si="3"/>
        <v>2.0806999999999984</v>
      </c>
      <c r="R17" s="62"/>
      <c r="S17" s="202">
        <f t="shared" si="5"/>
        <v>2.0872499999999987</v>
      </c>
    </row>
    <row r="18" spans="1:19" ht="16" thickBot="1" x14ac:dyDescent="0.4">
      <c r="A18" s="166"/>
      <c r="B18" s="192"/>
      <c r="C18" s="203">
        <v>10</v>
      </c>
      <c r="D18" s="204"/>
      <c r="E18" s="182"/>
      <c r="F18" s="195">
        <f t="shared" si="2"/>
        <v>0</v>
      </c>
      <c r="G18" s="196" t="e">
        <f t="shared" si="0"/>
        <v>#DIV/0!</v>
      </c>
      <c r="H18" s="197" t="e">
        <f t="shared" si="1"/>
        <v>#DIV/0!</v>
      </c>
      <c r="O18" s="200">
        <v>10</v>
      </c>
      <c r="P18" s="200">
        <v>2.1800000000000002</v>
      </c>
      <c r="Q18" s="201">
        <f t="shared" si="3"/>
        <v>2.1526000000000005</v>
      </c>
      <c r="R18" s="62"/>
      <c r="S18" s="202">
        <f t="shared" si="5"/>
        <v>2.1591500000000008</v>
      </c>
    </row>
    <row r="19" spans="1:19" ht="15.5" x14ac:dyDescent="0.35">
      <c r="B19" s="178"/>
      <c r="C19" s="193" t="s">
        <v>7</v>
      </c>
      <c r="D19" s="205" t="e">
        <f t="shared" ref="D19" si="6">AVERAGE(D9:D18)</f>
        <v>#DIV/0!</v>
      </c>
      <c r="E19" s="182"/>
      <c r="F19" s="182"/>
      <c r="O19" s="62"/>
      <c r="P19" s="62"/>
      <c r="Q19" s="62"/>
      <c r="R19" s="206">
        <f>AVERAGE(R11:R18)</f>
        <v>6.5500000000002041E-3</v>
      </c>
      <c r="S19" s="62"/>
    </row>
    <row r="20" spans="1:19" ht="15.5" x14ac:dyDescent="0.35">
      <c r="B20" s="178"/>
      <c r="C20" s="198" t="s">
        <v>11</v>
      </c>
      <c r="D20" s="207" t="e">
        <f>IF(D27=0,(STDEV(D9:D18)), (STDEV(D9:D18))*(SQRT((1/D26)+(1/D27))))</f>
        <v>#DIV/0!</v>
      </c>
      <c r="E20" s="182"/>
      <c r="F20" s="182"/>
    </row>
    <row r="21" spans="1:19" ht="16" thickBot="1" x14ac:dyDescent="0.4">
      <c r="B21" s="178"/>
      <c r="C21" s="198" t="s">
        <v>12</v>
      </c>
      <c r="D21" s="207" t="e">
        <f t="shared" ref="D21" si="7">(D20/D19)*100</f>
        <v>#DIV/0!</v>
      </c>
      <c r="E21" s="182"/>
      <c r="F21" s="182"/>
    </row>
    <row r="22" spans="1:19" ht="16" thickBot="1" x14ac:dyDescent="0.4">
      <c r="B22" s="178"/>
      <c r="C22" s="198" t="s">
        <v>14</v>
      </c>
      <c r="D22" s="208">
        <f>COUNT(D9:D18)</f>
        <v>0</v>
      </c>
      <c r="E22" s="182"/>
      <c r="F22" s="209" t="s">
        <v>176</v>
      </c>
      <c r="G22" s="210"/>
      <c r="H22" s="210"/>
      <c r="I22" s="210"/>
      <c r="J22" s="210"/>
      <c r="K22" s="210"/>
      <c r="L22" s="210"/>
      <c r="M22" s="211"/>
    </row>
    <row r="23" spans="1:19" ht="17" customHeight="1" thickBot="1" x14ac:dyDescent="0.4">
      <c r="B23" s="178"/>
      <c r="C23" s="198" t="s">
        <v>15</v>
      </c>
      <c r="D23" s="208">
        <f>MIN(D9:D18)</f>
        <v>0</v>
      </c>
      <c r="E23" s="182"/>
      <c r="F23" s="212" t="s">
        <v>257</v>
      </c>
      <c r="G23" s="213"/>
      <c r="H23" s="213"/>
      <c r="I23" s="213"/>
      <c r="J23" s="213"/>
      <c r="K23" s="213"/>
      <c r="L23" s="214"/>
    </row>
    <row r="24" spans="1:19" ht="26" customHeight="1" thickBot="1" x14ac:dyDescent="0.4">
      <c r="B24" s="178"/>
      <c r="C24" s="198" t="s">
        <v>16</v>
      </c>
      <c r="D24" s="208">
        <f>MAX(D9:D18)</f>
        <v>0</v>
      </c>
      <c r="E24" s="182"/>
      <c r="F24" s="215" t="s">
        <v>131</v>
      </c>
      <c r="G24" s="216"/>
      <c r="H24" s="216"/>
      <c r="I24" s="216"/>
      <c r="J24" s="216"/>
      <c r="K24" s="216"/>
      <c r="L24" s="216"/>
      <c r="M24" s="217"/>
    </row>
    <row r="25" spans="1:19" ht="42" customHeight="1" thickBot="1" x14ac:dyDescent="0.4">
      <c r="B25" s="178"/>
      <c r="C25" s="198" t="s">
        <v>17</v>
      </c>
      <c r="D25" s="208">
        <f>D24-D23</f>
        <v>0</v>
      </c>
      <c r="E25" s="182"/>
      <c r="F25" s="215" t="s">
        <v>258</v>
      </c>
      <c r="G25" s="216"/>
      <c r="H25" s="216"/>
      <c r="I25" s="216"/>
      <c r="J25" s="216"/>
      <c r="K25" s="216"/>
      <c r="L25" s="216"/>
      <c r="M25" s="217"/>
      <c r="N25" s="218"/>
      <c r="O25" s="218"/>
    </row>
    <row r="26" spans="1:19" ht="17" customHeight="1" x14ac:dyDescent="0.35">
      <c r="B26" s="178"/>
      <c r="C26" s="198" t="s">
        <v>241</v>
      </c>
      <c r="D26" s="219"/>
      <c r="E26" s="182"/>
      <c r="F26" s="218"/>
      <c r="G26" s="218"/>
      <c r="H26" s="218"/>
      <c r="I26" s="218"/>
      <c r="J26" s="218"/>
      <c r="K26" s="218"/>
      <c r="L26" s="218"/>
      <c r="M26" s="218"/>
      <c r="N26" s="218"/>
      <c r="O26" s="218"/>
    </row>
    <row r="27" spans="1:19" ht="17" customHeight="1" x14ac:dyDescent="0.35">
      <c r="B27" s="178"/>
      <c r="C27" s="198" t="s">
        <v>259</v>
      </c>
      <c r="D27" s="219"/>
      <c r="E27" s="182"/>
      <c r="F27" s="218"/>
      <c r="G27" s="218"/>
      <c r="H27" s="218"/>
      <c r="I27" s="218"/>
      <c r="J27" s="218"/>
      <c r="K27" s="218"/>
      <c r="L27" s="218"/>
      <c r="M27" s="218"/>
      <c r="N27" s="218"/>
      <c r="O27" s="218"/>
    </row>
    <row r="28" spans="1:19" ht="17" customHeight="1" x14ac:dyDescent="0.35">
      <c r="B28" s="178"/>
      <c r="C28" s="198" t="s">
        <v>260</v>
      </c>
      <c r="D28" s="219"/>
      <c r="E28" s="182"/>
      <c r="F28" s="218"/>
      <c r="G28" s="218"/>
      <c r="H28" s="218"/>
      <c r="I28" s="218"/>
      <c r="J28" s="218"/>
      <c r="K28" s="218"/>
      <c r="L28" s="218"/>
      <c r="M28" s="218"/>
      <c r="N28" s="218"/>
      <c r="O28" s="218"/>
    </row>
    <row r="29" spans="1:19" ht="16.25" customHeight="1" x14ac:dyDescent="0.35">
      <c r="B29" s="178"/>
      <c r="C29" s="198" t="s">
        <v>18</v>
      </c>
      <c r="D29" s="220" t="e">
        <f>MAX(H10:H19)</f>
        <v>#DIV/0!</v>
      </c>
      <c r="E29" s="182"/>
      <c r="F29" s="221"/>
      <c r="G29" s="221"/>
      <c r="H29" s="221"/>
      <c r="I29" s="221"/>
      <c r="J29" s="221"/>
      <c r="K29" s="221"/>
      <c r="L29" s="221"/>
      <c r="M29" s="221"/>
    </row>
    <row r="30" spans="1:19" ht="26.5" thickBot="1" x14ac:dyDescent="0.4">
      <c r="B30" s="178"/>
      <c r="C30" s="198" t="s">
        <v>53</v>
      </c>
      <c r="D30" s="220">
        <f>IF(D22=9, 2.11, IF(D22=10, 2.18, (0.0027*D22*D22*D22)-(0.0712*D22*D22)+(0.693*D22)-0.3574+0.0066))</f>
        <v>-0.3508</v>
      </c>
      <c r="E30" s="182"/>
      <c r="F30" s="221"/>
      <c r="G30" s="221"/>
      <c r="H30" s="221"/>
      <c r="I30" s="221"/>
      <c r="J30" s="221"/>
      <c r="K30" s="221"/>
      <c r="L30" s="221"/>
      <c r="M30" s="221"/>
      <c r="N30" s="222"/>
      <c r="O30" s="222"/>
    </row>
    <row r="31" spans="1:19" ht="36" customHeight="1" thickBot="1" x14ac:dyDescent="0.4">
      <c r="B31" s="178"/>
      <c r="C31" s="223" t="s">
        <v>132</v>
      </c>
      <c r="D31" s="224" t="e">
        <f>IF(D30&lt;D29,"DATOS NO PASAN","DATOS PASAN")</f>
        <v>#DIV/0!</v>
      </c>
      <c r="E31" s="182"/>
      <c r="F31" s="222"/>
      <c r="G31" s="222"/>
      <c r="H31" s="222"/>
      <c r="I31" s="222"/>
      <c r="J31" s="222"/>
      <c r="K31" s="222"/>
      <c r="L31" s="222"/>
      <c r="M31" s="222"/>
      <c r="N31" s="222"/>
      <c r="O31" s="222"/>
    </row>
    <row r="32" spans="1:19" ht="15.5" x14ac:dyDescent="0.35">
      <c r="B32" s="178"/>
      <c r="C32" s="198" t="s">
        <v>19</v>
      </c>
      <c r="D32" s="208">
        <f>D22-1</f>
        <v>-1</v>
      </c>
      <c r="E32" s="182"/>
      <c r="F32" s="182"/>
    </row>
    <row r="33" spans="2:6" ht="16" thickBot="1" x14ac:dyDescent="0.4">
      <c r="B33" s="178"/>
      <c r="C33" s="198" t="s">
        <v>26</v>
      </c>
      <c r="D33" s="225" t="e">
        <f>1.645*D20</f>
        <v>#DIV/0!</v>
      </c>
      <c r="E33" s="182"/>
      <c r="F33" s="182"/>
    </row>
    <row r="34" spans="2:6" ht="40.25" customHeight="1" thickBot="1" x14ac:dyDescent="0.4">
      <c r="B34" s="226"/>
      <c r="C34" s="227" t="s">
        <v>261</v>
      </c>
      <c r="D34" s="228" t="e">
        <f>D20*3.14*D28</f>
        <v>#DIV/0!</v>
      </c>
      <c r="E34" s="182"/>
      <c r="F34" s="182"/>
    </row>
    <row r="35" spans="2:6" ht="43.75" customHeight="1" thickBot="1" x14ac:dyDescent="0.35">
      <c r="C35" s="227" t="s">
        <v>25</v>
      </c>
      <c r="D35" s="228" t="e">
        <f>D20*10*D28</f>
        <v>#DIV/0!</v>
      </c>
    </row>
  </sheetData>
  <sheetProtection algorithmName="SHA-512" hashValue="omu3BDdxKFOG0fcN1a2+yYLGBjcbN0QobgKGRSjm9s2N0VuABY9XzHbSX8B9uQXfGDFQYAabbZhrgIdWjlBO0w==" saltValue="FWir/f+eIrLYz0m4EofMnw==" spinCount="100000" sheet="1" objects="1" scenarios="1" selectLockedCells="1" sort="0"/>
  <mergeCells count="5">
    <mergeCell ref="F25:M25"/>
    <mergeCell ref="F7:G7"/>
    <mergeCell ref="F22:M22"/>
    <mergeCell ref="F23:L23"/>
    <mergeCell ref="F24:M24"/>
  </mergeCells>
  <pageMargins left="0.7" right="0.7" top="0.75" bottom="0.75" header="0.3" footer="0.3"/>
  <pageSetup orientation="portrait" verticalDpi="300"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2:W33"/>
  <sheetViews>
    <sheetView showGridLines="0" workbookViewId="0">
      <selection activeCell="D6" sqref="D6"/>
    </sheetView>
  </sheetViews>
  <sheetFormatPr baseColWidth="10" defaultColWidth="11.453125" defaultRowHeight="14" x14ac:dyDescent="0.3"/>
  <cols>
    <col min="1" max="1" width="21" style="82" customWidth="1"/>
    <col min="2" max="2" width="15.90625" style="82" bestFit="1" customWidth="1"/>
    <col min="3" max="3" width="11.36328125" style="82" customWidth="1"/>
    <col min="4" max="4" width="12.90625" style="82" customWidth="1"/>
    <col min="5" max="5" width="12.54296875" style="82" customWidth="1"/>
    <col min="6" max="6" width="12.90625" style="82" customWidth="1"/>
    <col min="7" max="7" width="13.36328125" style="82" customWidth="1"/>
    <col min="8" max="8" width="17.453125" style="82" customWidth="1"/>
    <col min="9" max="9" width="16.453125" style="82" customWidth="1"/>
    <col min="10" max="10" width="17.6328125" style="82" customWidth="1"/>
    <col min="11" max="11" width="16.36328125" style="82" customWidth="1"/>
    <col min="12" max="12" width="11.36328125" style="82" customWidth="1"/>
    <col min="13" max="13" width="11.453125" style="82"/>
    <col min="14" max="14" width="18.54296875" style="82" bestFit="1" customWidth="1"/>
    <col min="15" max="16" width="11.453125" style="82"/>
    <col min="17" max="17" width="18.54296875" style="82" bestFit="1" customWidth="1"/>
    <col min="18" max="18" width="11.36328125" style="82" customWidth="1"/>
    <col min="19" max="19" width="11.453125" style="82"/>
    <col min="20" max="20" width="18.54296875" style="82" bestFit="1" customWidth="1"/>
    <col min="21" max="21" width="11.36328125" style="82" customWidth="1"/>
    <col min="22" max="22" width="11.453125" style="82"/>
    <col min="23" max="23" width="18.54296875" style="82" bestFit="1" customWidth="1"/>
    <col min="24" max="16384" width="11.453125" style="82"/>
  </cols>
  <sheetData>
    <row r="2" spans="1:23" x14ac:dyDescent="0.3">
      <c r="B2" s="156" t="s">
        <v>222</v>
      </c>
      <c r="C2" s="156"/>
      <c r="D2" s="156"/>
      <c r="E2" s="156"/>
      <c r="F2" s="156"/>
      <c r="G2" s="156"/>
      <c r="H2" s="156"/>
      <c r="I2" s="156"/>
      <c r="J2" s="156"/>
    </row>
    <row r="3" spans="1:23" x14ac:dyDescent="0.3">
      <c r="B3" s="84" t="s">
        <v>221</v>
      </c>
    </row>
    <row r="4" spans="1:23" ht="14.5" thickBot="1" x14ac:dyDescent="0.35">
      <c r="B4" s="85" t="s">
        <v>250</v>
      </c>
    </row>
    <row r="5" spans="1:23" ht="31.5" customHeight="1" thickBot="1" x14ac:dyDescent="0.35">
      <c r="D5" s="229" t="s">
        <v>263</v>
      </c>
      <c r="E5" s="230" t="s">
        <v>264</v>
      </c>
      <c r="F5" s="230" t="s">
        <v>265</v>
      </c>
      <c r="G5" s="231" t="s">
        <v>266</v>
      </c>
    </row>
    <row r="6" spans="1:23" x14ac:dyDescent="0.3">
      <c r="C6" s="232" t="s">
        <v>181</v>
      </c>
      <c r="D6" s="233"/>
      <c r="E6" s="234"/>
      <c r="F6" s="234"/>
      <c r="G6" s="235"/>
    </row>
    <row r="7" spans="1:23" ht="14.5" thickBot="1" x14ac:dyDescent="0.35">
      <c r="C7" s="236" t="s">
        <v>182</v>
      </c>
      <c r="D7" s="237"/>
      <c r="E7" s="238"/>
      <c r="F7" s="238"/>
      <c r="G7" s="239"/>
    </row>
    <row r="8" spans="1:23" ht="14.5" thickBot="1" x14ac:dyDescent="0.35"/>
    <row r="9" spans="1:23" ht="16" thickBot="1" x14ac:dyDescent="0.4">
      <c r="B9" s="158" t="s">
        <v>54</v>
      </c>
      <c r="C9" s="240"/>
      <c r="D9" s="241" t="s">
        <v>33</v>
      </c>
      <c r="E9" s="242"/>
      <c r="F9" s="243"/>
      <c r="G9" s="244"/>
      <c r="H9" s="245"/>
      <c r="I9" s="245"/>
      <c r="J9" s="245"/>
      <c r="K9" s="161"/>
      <c r="L9" s="246" t="s">
        <v>31</v>
      </c>
      <c r="M9" s="246"/>
      <c r="N9" s="247"/>
      <c r="O9" s="246" t="s">
        <v>37</v>
      </c>
      <c r="P9" s="246"/>
      <c r="Q9" s="247"/>
      <c r="R9" s="246" t="s">
        <v>39</v>
      </c>
      <c r="S9" s="246"/>
      <c r="T9" s="247"/>
      <c r="U9" s="246" t="s">
        <v>41</v>
      </c>
      <c r="V9" s="246"/>
      <c r="W9" s="247"/>
    </row>
    <row r="10" spans="1:23" s="254" customFormat="1" ht="26.5" thickBot="1" x14ac:dyDescent="0.4">
      <c r="A10" s="162" t="s">
        <v>67</v>
      </c>
      <c r="B10" s="164" t="s">
        <v>0</v>
      </c>
      <c r="C10" s="248" t="s">
        <v>10</v>
      </c>
      <c r="D10" s="249" t="s">
        <v>27</v>
      </c>
      <c r="E10" s="249" t="s">
        <v>28</v>
      </c>
      <c r="F10" s="249" t="s">
        <v>29</v>
      </c>
      <c r="G10" s="250" t="s">
        <v>30</v>
      </c>
      <c r="H10" s="251" t="s">
        <v>43</v>
      </c>
      <c r="I10" s="252" t="s">
        <v>44</v>
      </c>
      <c r="J10" s="252" t="s">
        <v>45</v>
      </c>
      <c r="K10" s="252" t="s">
        <v>46</v>
      </c>
      <c r="L10" s="253" t="s">
        <v>27</v>
      </c>
      <c r="M10" s="253" t="s">
        <v>32</v>
      </c>
      <c r="N10" s="253" t="s">
        <v>24</v>
      </c>
      <c r="O10" s="253" t="s">
        <v>28</v>
      </c>
      <c r="P10" s="253" t="s">
        <v>38</v>
      </c>
      <c r="Q10" s="253" t="s">
        <v>24</v>
      </c>
      <c r="R10" s="253" t="s">
        <v>29</v>
      </c>
      <c r="S10" s="253" t="s">
        <v>40</v>
      </c>
      <c r="T10" s="253" t="s">
        <v>24</v>
      </c>
      <c r="U10" s="253" t="s">
        <v>30</v>
      </c>
      <c r="V10" s="253" t="s">
        <v>42</v>
      </c>
      <c r="W10" s="253" t="s">
        <v>24</v>
      </c>
    </row>
    <row r="11" spans="1:23" x14ac:dyDescent="0.3">
      <c r="A11" s="166"/>
      <c r="B11" s="192"/>
      <c r="C11" s="168">
        <v>1</v>
      </c>
      <c r="D11" s="255"/>
      <c r="E11" s="255"/>
      <c r="F11" s="256"/>
      <c r="G11" s="257"/>
      <c r="H11" s="258" t="e">
        <f>_xlfn.NORM.DIST(L11,D$21,D$22,FALSE)</f>
        <v>#DIV/0!</v>
      </c>
      <c r="I11" s="259" t="e">
        <f>_xlfn.NORM.DIST(O11,E$21,E$22,FALSE)</f>
        <v>#DIV/0!</v>
      </c>
      <c r="J11" s="259" t="e">
        <f>_xlfn.NORM.DIST(R11,F$21,F$22,FALSE)</f>
        <v>#DIV/0!</v>
      </c>
      <c r="K11" s="259" t="e">
        <f>_xlfn.NORM.DIST(U11,G$21,G$22,FALSE)</f>
        <v>#DIV/0!</v>
      </c>
      <c r="L11" s="260"/>
      <c r="M11" s="261" t="e">
        <f t="shared" ref="M11:M20" si="0">(D$21-L11)/D$22</f>
        <v>#DIV/0!</v>
      </c>
      <c r="N11" s="262" t="e">
        <f>IF(L11=0, ABS((AVERAGE($M$11:$M$20))/1000), ABS(M11))</f>
        <v>#DIV/0!</v>
      </c>
      <c r="O11" s="260"/>
      <c r="P11" s="261" t="e">
        <f t="shared" ref="P11:P20" si="1">(E$21-O11)/E$22</f>
        <v>#DIV/0!</v>
      </c>
      <c r="Q11" s="262" t="e">
        <f>IF(O11=0, ABS((AVERAGE($P$11:$P$20))/1000), ABS(P11))</f>
        <v>#DIV/0!</v>
      </c>
      <c r="R11" s="260"/>
      <c r="S11" s="261" t="e">
        <f t="shared" ref="S11:S20" si="2">(F$21-R11)/F$22</f>
        <v>#DIV/0!</v>
      </c>
      <c r="T11" s="262" t="e">
        <f>IF(R11=0, ABS((AVERAGE($S$11:$S$20))/1000), ABS(S11))</f>
        <v>#DIV/0!</v>
      </c>
      <c r="U11" s="260"/>
      <c r="V11" s="261" t="e">
        <f t="shared" ref="V11:V20" si="3">(G$21-U11)/G$22</f>
        <v>#DIV/0!</v>
      </c>
      <c r="W11" s="262" t="e">
        <f>IF(U11=0, ABS((AVERAGE($V$11:$V$20))/1000), ABS(V11))</f>
        <v>#DIV/0!</v>
      </c>
    </row>
    <row r="12" spans="1:23" x14ac:dyDescent="0.3">
      <c r="A12" s="166"/>
      <c r="B12" s="192"/>
      <c r="C12" s="170">
        <v>2</v>
      </c>
      <c r="D12" s="263"/>
      <c r="E12" s="263"/>
      <c r="F12" s="264"/>
      <c r="G12" s="265"/>
      <c r="H12" s="258" t="e">
        <f t="shared" ref="H12:H20" si="4">_xlfn.NORM.DIST(L12,D$21,D$22,FALSE)</f>
        <v>#DIV/0!</v>
      </c>
      <c r="I12" s="259" t="e">
        <f t="shared" ref="I12:I20" si="5">_xlfn.NORM.DIST(O12,E$21,E$22,FALSE)</f>
        <v>#DIV/0!</v>
      </c>
      <c r="J12" s="259" t="e">
        <f t="shared" ref="J12:J20" si="6">_xlfn.NORM.DIST(R12,F$21,F$22,FALSE)</f>
        <v>#DIV/0!</v>
      </c>
      <c r="K12" s="259" t="e">
        <f t="shared" ref="K12:K20" si="7">_xlfn.NORM.DIST(U12,G$21,G$22,FALSE)</f>
        <v>#DIV/0!</v>
      </c>
      <c r="L12" s="260"/>
      <c r="M12" s="261" t="e">
        <f t="shared" si="0"/>
        <v>#DIV/0!</v>
      </c>
      <c r="N12" s="262" t="e">
        <f t="shared" ref="N12:N20" si="8">IF(L12=0, ABS((AVERAGE($M$11:$M$20))/1000), ABS(M12))</f>
        <v>#DIV/0!</v>
      </c>
      <c r="O12" s="260"/>
      <c r="P12" s="261" t="e">
        <f t="shared" si="1"/>
        <v>#DIV/0!</v>
      </c>
      <c r="Q12" s="262" t="e">
        <f t="shared" ref="Q12:Q20" si="9">IF(O12=0, ABS((AVERAGE($P$11:$P$20))/1000), ABS(P12))</f>
        <v>#DIV/0!</v>
      </c>
      <c r="R12" s="260"/>
      <c r="S12" s="261" t="e">
        <f t="shared" si="2"/>
        <v>#DIV/0!</v>
      </c>
      <c r="T12" s="262" t="e">
        <f t="shared" ref="T12:T20" si="10">IF(R12=0, ABS((AVERAGE($S$11:$S$20))/1000), ABS(S12))</f>
        <v>#DIV/0!</v>
      </c>
      <c r="U12" s="260"/>
      <c r="V12" s="261" t="e">
        <f t="shared" si="3"/>
        <v>#DIV/0!</v>
      </c>
      <c r="W12" s="262" t="e">
        <f t="shared" ref="W12:W20" si="11">IF(U12=0, ABS((AVERAGE($V$11:$V$20))/1000), ABS(V12))</f>
        <v>#DIV/0!</v>
      </c>
    </row>
    <row r="13" spans="1:23" x14ac:dyDescent="0.3">
      <c r="A13" s="166"/>
      <c r="B13" s="192"/>
      <c r="C13" s="170">
        <v>3</v>
      </c>
      <c r="D13" s="263"/>
      <c r="E13" s="263"/>
      <c r="F13" s="264"/>
      <c r="G13" s="265"/>
      <c r="H13" s="258" t="e">
        <f t="shared" si="4"/>
        <v>#DIV/0!</v>
      </c>
      <c r="I13" s="259" t="e">
        <f t="shared" si="5"/>
        <v>#DIV/0!</v>
      </c>
      <c r="J13" s="259" t="e">
        <f t="shared" si="6"/>
        <v>#DIV/0!</v>
      </c>
      <c r="K13" s="259" t="e">
        <f t="shared" si="7"/>
        <v>#DIV/0!</v>
      </c>
      <c r="L13" s="260"/>
      <c r="M13" s="261" t="e">
        <f t="shared" si="0"/>
        <v>#DIV/0!</v>
      </c>
      <c r="N13" s="262" t="e">
        <f t="shared" si="8"/>
        <v>#DIV/0!</v>
      </c>
      <c r="O13" s="260"/>
      <c r="P13" s="261" t="e">
        <f t="shared" si="1"/>
        <v>#DIV/0!</v>
      </c>
      <c r="Q13" s="262" t="e">
        <f t="shared" si="9"/>
        <v>#DIV/0!</v>
      </c>
      <c r="R13" s="260"/>
      <c r="S13" s="261" t="e">
        <f t="shared" si="2"/>
        <v>#DIV/0!</v>
      </c>
      <c r="T13" s="262" t="e">
        <f t="shared" si="10"/>
        <v>#DIV/0!</v>
      </c>
      <c r="U13" s="260"/>
      <c r="V13" s="261" t="e">
        <f t="shared" si="3"/>
        <v>#DIV/0!</v>
      </c>
      <c r="W13" s="262" t="e">
        <f t="shared" si="11"/>
        <v>#DIV/0!</v>
      </c>
    </row>
    <row r="14" spans="1:23" x14ac:dyDescent="0.3">
      <c r="A14" s="166"/>
      <c r="B14" s="192"/>
      <c r="C14" s="170">
        <v>4</v>
      </c>
      <c r="D14" s="263"/>
      <c r="E14" s="263"/>
      <c r="F14" s="264"/>
      <c r="G14" s="265"/>
      <c r="H14" s="258" t="e">
        <f t="shared" si="4"/>
        <v>#DIV/0!</v>
      </c>
      <c r="I14" s="259" t="e">
        <f t="shared" si="5"/>
        <v>#DIV/0!</v>
      </c>
      <c r="J14" s="259" t="e">
        <f t="shared" si="6"/>
        <v>#DIV/0!</v>
      </c>
      <c r="K14" s="259" t="e">
        <f t="shared" si="7"/>
        <v>#DIV/0!</v>
      </c>
      <c r="L14" s="260"/>
      <c r="M14" s="261" t="e">
        <f t="shared" si="0"/>
        <v>#DIV/0!</v>
      </c>
      <c r="N14" s="262" t="e">
        <f t="shared" si="8"/>
        <v>#DIV/0!</v>
      </c>
      <c r="O14" s="260"/>
      <c r="P14" s="261" t="e">
        <f t="shared" si="1"/>
        <v>#DIV/0!</v>
      </c>
      <c r="Q14" s="262" t="e">
        <f t="shared" si="9"/>
        <v>#DIV/0!</v>
      </c>
      <c r="R14" s="260"/>
      <c r="S14" s="261" t="e">
        <f t="shared" si="2"/>
        <v>#DIV/0!</v>
      </c>
      <c r="T14" s="262" t="e">
        <f t="shared" si="10"/>
        <v>#DIV/0!</v>
      </c>
      <c r="U14" s="260"/>
      <c r="V14" s="261" t="e">
        <f t="shared" si="3"/>
        <v>#DIV/0!</v>
      </c>
      <c r="W14" s="262" t="e">
        <f t="shared" si="11"/>
        <v>#DIV/0!</v>
      </c>
    </row>
    <row r="15" spans="1:23" x14ac:dyDescent="0.3">
      <c r="A15" s="166"/>
      <c r="B15" s="192"/>
      <c r="C15" s="170">
        <v>5</v>
      </c>
      <c r="D15" s="263"/>
      <c r="E15" s="263"/>
      <c r="F15" s="264"/>
      <c r="G15" s="265"/>
      <c r="H15" s="258" t="e">
        <f t="shared" si="4"/>
        <v>#DIV/0!</v>
      </c>
      <c r="I15" s="259" t="e">
        <f t="shared" si="5"/>
        <v>#DIV/0!</v>
      </c>
      <c r="J15" s="259" t="e">
        <f t="shared" si="6"/>
        <v>#DIV/0!</v>
      </c>
      <c r="K15" s="259" t="e">
        <f t="shared" si="7"/>
        <v>#DIV/0!</v>
      </c>
      <c r="L15" s="260"/>
      <c r="M15" s="261" t="e">
        <f t="shared" si="0"/>
        <v>#DIV/0!</v>
      </c>
      <c r="N15" s="262" t="e">
        <f t="shared" si="8"/>
        <v>#DIV/0!</v>
      </c>
      <c r="O15" s="260"/>
      <c r="P15" s="261" t="e">
        <f t="shared" si="1"/>
        <v>#DIV/0!</v>
      </c>
      <c r="Q15" s="262" t="e">
        <f t="shared" si="9"/>
        <v>#DIV/0!</v>
      </c>
      <c r="R15" s="260"/>
      <c r="S15" s="261" t="e">
        <f t="shared" si="2"/>
        <v>#DIV/0!</v>
      </c>
      <c r="T15" s="262" t="e">
        <f t="shared" si="10"/>
        <v>#DIV/0!</v>
      </c>
      <c r="U15" s="260"/>
      <c r="V15" s="261" t="e">
        <f t="shared" si="3"/>
        <v>#DIV/0!</v>
      </c>
      <c r="W15" s="262" t="e">
        <f t="shared" si="11"/>
        <v>#DIV/0!</v>
      </c>
    </row>
    <row r="16" spans="1:23" x14ac:dyDescent="0.3">
      <c r="A16" s="166"/>
      <c r="B16" s="192"/>
      <c r="C16" s="170">
        <v>6</v>
      </c>
      <c r="D16" s="263"/>
      <c r="E16" s="263"/>
      <c r="F16" s="264"/>
      <c r="G16" s="265"/>
      <c r="H16" s="258" t="e">
        <f t="shared" si="4"/>
        <v>#DIV/0!</v>
      </c>
      <c r="I16" s="259" t="e">
        <f t="shared" si="5"/>
        <v>#DIV/0!</v>
      </c>
      <c r="J16" s="259" t="e">
        <f t="shared" si="6"/>
        <v>#DIV/0!</v>
      </c>
      <c r="K16" s="259" t="e">
        <f t="shared" si="7"/>
        <v>#DIV/0!</v>
      </c>
      <c r="L16" s="260"/>
      <c r="M16" s="261" t="e">
        <f t="shared" si="0"/>
        <v>#DIV/0!</v>
      </c>
      <c r="N16" s="262" t="e">
        <f t="shared" si="8"/>
        <v>#DIV/0!</v>
      </c>
      <c r="O16" s="260"/>
      <c r="P16" s="261" t="e">
        <f t="shared" si="1"/>
        <v>#DIV/0!</v>
      </c>
      <c r="Q16" s="262" t="e">
        <f t="shared" si="9"/>
        <v>#DIV/0!</v>
      </c>
      <c r="R16" s="260"/>
      <c r="S16" s="261" t="e">
        <f t="shared" si="2"/>
        <v>#DIV/0!</v>
      </c>
      <c r="T16" s="262" t="e">
        <f t="shared" si="10"/>
        <v>#DIV/0!</v>
      </c>
      <c r="U16" s="260"/>
      <c r="V16" s="261" t="e">
        <f t="shared" si="3"/>
        <v>#DIV/0!</v>
      </c>
      <c r="W16" s="262" t="e">
        <f t="shared" si="11"/>
        <v>#DIV/0!</v>
      </c>
    </row>
    <row r="17" spans="1:23" x14ac:dyDescent="0.3">
      <c r="A17" s="166"/>
      <c r="B17" s="192"/>
      <c r="C17" s="170">
        <v>7</v>
      </c>
      <c r="D17" s="263"/>
      <c r="E17" s="263"/>
      <c r="F17" s="264"/>
      <c r="G17" s="265"/>
      <c r="H17" s="258" t="e">
        <f t="shared" si="4"/>
        <v>#DIV/0!</v>
      </c>
      <c r="I17" s="259" t="e">
        <f t="shared" si="5"/>
        <v>#DIV/0!</v>
      </c>
      <c r="J17" s="259" t="e">
        <f t="shared" si="6"/>
        <v>#DIV/0!</v>
      </c>
      <c r="K17" s="259" t="e">
        <f t="shared" si="7"/>
        <v>#DIV/0!</v>
      </c>
      <c r="L17" s="260"/>
      <c r="M17" s="261" t="e">
        <f t="shared" si="0"/>
        <v>#DIV/0!</v>
      </c>
      <c r="N17" s="262" t="e">
        <f t="shared" si="8"/>
        <v>#DIV/0!</v>
      </c>
      <c r="O17" s="260"/>
      <c r="P17" s="261" t="e">
        <f t="shared" si="1"/>
        <v>#DIV/0!</v>
      </c>
      <c r="Q17" s="262" t="e">
        <f t="shared" si="9"/>
        <v>#DIV/0!</v>
      </c>
      <c r="R17" s="260"/>
      <c r="S17" s="261" t="e">
        <f t="shared" si="2"/>
        <v>#DIV/0!</v>
      </c>
      <c r="T17" s="262" t="e">
        <f t="shared" si="10"/>
        <v>#DIV/0!</v>
      </c>
      <c r="U17" s="260"/>
      <c r="V17" s="261" t="e">
        <f t="shared" si="3"/>
        <v>#DIV/0!</v>
      </c>
      <c r="W17" s="262" t="e">
        <f t="shared" si="11"/>
        <v>#DIV/0!</v>
      </c>
    </row>
    <row r="18" spans="1:23" x14ac:dyDescent="0.3">
      <c r="A18" s="166"/>
      <c r="B18" s="192"/>
      <c r="C18" s="170">
        <v>8</v>
      </c>
      <c r="D18" s="263"/>
      <c r="E18" s="263"/>
      <c r="F18" s="264"/>
      <c r="G18" s="265"/>
      <c r="H18" s="258" t="e">
        <f t="shared" si="4"/>
        <v>#DIV/0!</v>
      </c>
      <c r="I18" s="259" t="e">
        <f t="shared" si="5"/>
        <v>#DIV/0!</v>
      </c>
      <c r="J18" s="259" t="e">
        <f t="shared" si="6"/>
        <v>#DIV/0!</v>
      </c>
      <c r="K18" s="259" t="e">
        <f t="shared" si="7"/>
        <v>#DIV/0!</v>
      </c>
      <c r="L18" s="260"/>
      <c r="M18" s="261" t="e">
        <f t="shared" si="0"/>
        <v>#DIV/0!</v>
      </c>
      <c r="N18" s="262" t="e">
        <f t="shared" si="8"/>
        <v>#DIV/0!</v>
      </c>
      <c r="O18" s="260"/>
      <c r="P18" s="261" t="e">
        <f t="shared" si="1"/>
        <v>#DIV/0!</v>
      </c>
      <c r="Q18" s="262" t="e">
        <f t="shared" si="9"/>
        <v>#DIV/0!</v>
      </c>
      <c r="R18" s="260"/>
      <c r="S18" s="261" t="e">
        <f t="shared" si="2"/>
        <v>#DIV/0!</v>
      </c>
      <c r="T18" s="262" t="e">
        <f t="shared" si="10"/>
        <v>#DIV/0!</v>
      </c>
      <c r="U18" s="260"/>
      <c r="V18" s="261" t="e">
        <f t="shared" si="3"/>
        <v>#DIV/0!</v>
      </c>
      <c r="W18" s="262" t="e">
        <f t="shared" si="11"/>
        <v>#DIV/0!</v>
      </c>
    </row>
    <row r="19" spans="1:23" x14ac:dyDescent="0.3">
      <c r="A19" s="166"/>
      <c r="B19" s="192"/>
      <c r="C19" s="170">
        <v>9</v>
      </c>
      <c r="D19" s="263"/>
      <c r="E19" s="263"/>
      <c r="F19" s="264"/>
      <c r="G19" s="265"/>
      <c r="H19" s="258" t="e">
        <f t="shared" si="4"/>
        <v>#DIV/0!</v>
      </c>
      <c r="I19" s="259" t="e">
        <f t="shared" si="5"/>
        <v>#DIV/0!</v>
      </c>
      <c r="J19" s="259" t="e">
        <f t="shared" si="6"/>
        <v>#DIV/0!</v>
      </c>
      <c r="K19" s="259" t="e">
        <f t="shared" si="7"/>
        <v>#DIV/0!</v>
      </c>
      <c r="L19" s="260"/>
      <c r="M19" s="261" t="e">
        <f t="shared" si="0"/>
        <v>#DIV/0!</v>
      </c>
      <c r="N19" s="262" t="e">
        <f t="shared" si="8"/>
        <v>#DIV/0!</v>
      </c>
      <c r="O19" s="260"/>
      <c r="P19" s="261" t="e">
        <f t="shared" si="1"/>
        <v>#DIV/0!</v>
      </c>
      <c r="Q19" s="262" t="e">
        <f t="shared" si="9"/>
        <v>#DIV/0!</v>
      </c>
      <c r="R19" s="260"/>
      <c r="S19" s="261" t="e">
        <f t="shared" si="2"/>
        <v>#DIV/0!</v>
      </c>
      <c r="T19" s="262" t="e">
        <f t="shared" si="10"/>
        <v>#DIV/0!</v>
      </c>
      <c r="U19" s="260"/>
      <c r="V19" s="261" t="e">
        <f t="shared" si="3"/>
        <v>#DIV/0!</v>
      </c>
      <c r="W19" s="262" t="e">
        <f t="shared" si="11"/>
        <v>#DIV/0!</v>
      </c>
    </row>
    <row r="20" spans="1:23" ht="14.5" thickBot="1" x14ac:dyDescent="0.35">
      <c r="A20" s="166"/>
      <c r="B20" s="192"/>
      <c r="C20" s="176">
        <v>10</v>
      </c>
      <c r="D20" s="266"/>
      <c r="E20" s="266"/>
      <c r="F20" s="267"/>
      <c r="G20" s="268"/>
      <c r="H20" s="258" t="e">
        <f t="shared" si="4"/>
        <v>#DIV/0!</v>
      </c>
      <c r="I20" s="259" t="e">
        <f t="shared" si="5"/>
        <v>#DIV/0!</v>
      </c>
      <c r="J20" s="259" t="e">
        <f t="shared" si="6"/>
        <v>#DIV/0!</v>
      </c>
      <c r="K20" s="259" t="e">
        <f t="shared" si="7"/>
        <v>#DIV/0!</v>
      </c>
      <c r="L20" s="260"/>
      <c r="M20" s="261" t="e">
        <f t="shared" si="0"/>
        <v>#DIV/0!</v>
      </c>
      <c r="N20" s="262" t="e">
        <f t="shared" si="8"/>
        <v>#DIV/0!</v>
      </c>
      <c r="O20" s="260"/>
      <c r="P20" s="261" t="e">
        <f t="shared" si="1"/>
        <v>#DIV/0!</v>
      </c>
      <c r="Q20" s="262" t="e">
        <f t="shared" si="9"/>
        <v>#DIV/0!</v>
      </c>
      <c r="R20" s="260"/>
      <c r="S20" s="261" t="e">
        <f t="shared" si="2"/>
        <v>#DIV/0!</v>
      </c>
      <c r="T20" s="262" t="e">
        <f t="shared" si="10"/>
        <v>#DIV/0!</v>
      </c>
      <c r="U20" s="260"/>
      <c r="V20" s="261" t="e">
        <f t="shared" si="3"/>
        <v>#DIV/0!</v>
      </c>
      <c r="W20" s="262" t="e">
        <f t="shared" si="11"/>
        <v>#DIV/0!</v>
      </c>
    </row>
    <row r="21" spans="1:23" ht="16" thickBot="1" x14ac:dyDescent="0.4">
      <c r="B21" s="42"/>
      <c r="C21" s="168" t="s">
        <v>7</v>
      </c>
      <c r="D21" s="269" t="e">
        <f t="shared" ref="D21:G21" si="12">AVERAGE(D11:D20)</f>
        <v>#DIV/0!</v>
      </c>
      <c r="E21" s="269" t="e">
        <f t="shared" si="12"/>
        <v>#DIV/0!</v>
      </c>
      <c r="F21" s="270" t="e">
        <f t="shared" si="12"/>
        <v>#DIV/0!</v>
      </c>
      <c r="G21" s="271" t="e">
        <f t="shared" si="12"/>
        <v>#DIV/0!</v>
      </c>
      <c r="H21" s="272"/>
      <c r="I21" s="272"/>
      <c r="J21" s="272"/>
      <c r="K21" s="161"/>
      <c r="L21" s="161"/>
    </row>
    <row r="22" spans="1:23" ht="14.5" thickBot="1" x14ac:dyDescent="0.35">
      <c r="B22" s="42"/>
      <c r="C22" s="170" t="s">
        <v>11</v>
      </c>
      <c r="D22" s="273" t="e">
        <f t="shared" ref="D22:G22" si="13">_xlfn.STDEV.S(D11:D20)</f>
        <v>#DIV/0!</v>
      </c>
      <c r="E22" s="273" t="e">
        <f t="shared" si="13"/>
        <v>#DIV/0!</v>
      </c>
      <c r="F22" s="274" t="e">
        <f t="shared" si="13"/>
        <v>#DIV/0!</v>
      </c>
      <c r="G22" s="275" t="e">
        <f t="shared" si="13"/>
        <v>#DIV/0!</v>
      </c>
      <c r="H22" s="272"/>
      <c r="I22" s="276" t="s">
        <v>176</v>
      </c>
      <c r="J22" s="277"/>
      <c r="K22" s="277"/>
      <c r="L22" s="277"/>
      <c r="M22" s="277"/>
      <c r="N22" s="277"/>
      <c r="O22" s="277"/>
      <c r="P22" s="278"/>
    </row>
    <row r="23" spans="1:23" ht="14.5" thickBot="1" x14ac:dyDescent="0.35">
      <c r="B23" s="42"/>
      <c r="C23" s="170" t="s">
        <v>12</v>
      </c>
      <c r="D23" s="273" t="e">
        <f t="shared" ref="D23:G23" si="14">(D22/D21)*100</f>
        <v>#DIV/0!</v>
      </c>
      <c r="E23" s="273" t="e">
        <f t="shared" si="14"/>
        <v>#DIV/0!</v>
      </c>
      <c r="F23" s="274" t="e">
        <f t="shared" si="14"/>
        <v>#DIV/0!</v>
      </c>
      <c r="G23" s="275" t="e">
        <f t="shared" si="14"/>
        <v>#DIV/0!</v>
      </c>
      <c r="H23" s="272"/>
      <c r="I23" s="279" t="s">
        <v>183</v>
      </c>
      <c r="J23" s="280"/>
      <c r="K23" s="280"/>
      <c r="L23" s="280"/>
      <c r="M23" s="280"/>
      <c r="N23" s="281"/>
    </row>
    <row r="24" spans="1:23" ht="19.25" customHeight="1" thickBot="1" x14ac:dyDescent="0.35">
      <c r="B24" s="42"/>
      <c r="C24" s="170" t="s">
        <v>13</v>
      </c>
      <c r="D24" s="282" t="e">
        <f>ABS(((D7-D21)/D7)*100)</f>
        <v>#DIV/0!</v>
      </c>
      <c r="E24" s="282" t="e">
        <f t="shared" ref="E24:G24" si="15">ABS(((E7-E21)/E7)*100)</f>
        <v>#DIV/0!</v>
      </c>
      <c r="F24" s="283" t="e">
        <f t="shared" si="15"/>
        <v>#DIV/0!</v>
      </c>
      <c r="G24" s="284" t="e">
        <f t="shared" si="15"/>
        <v>#DIV/0!</v>
      </c>
      <c r="H24" s="272"/>
      <c r="I24" s="285" t="s">
        <v>133</v>
      </c>
      <c r="J24" s="286"/>
      <c r="K24" s="286"/>
      <c r="L24" s="286"/>
      <c r="M24" s="286"/>
      <c r="N24" s="287"/>
      <c r="O24" s="84"/>
      <c r="P24" s="84"/>
    </row>
    <row r="25" spans="1:23" ht="20.399999999999999" customHeight="1" thickBot="1" x14ac:dyDescent="0.35">
      <c r="B25" s="42"/>
      <c r="C25" s="170" t="s">
        <v>14</v>
      </c>
      <c r="D25" s="288">
        <f>COUNT(D11:D20)</f>
        <v>0</v>
      </c>
      <c r="E25" s="288">
        <f t="shared" ref="E25:G25" si="16">COUNT(E11:E20)</f>
        <v>0</v>
      </c>
      <c r="F25" s="289">
        <f t="shared" si="16"/>
        <v>0</v>
      </c>
      <c r="G25" s="290">
        <f t="shared" si="16"/>
        <v>0</v>
      </c>
      <c r="H25" s="291"/>
      <c r="I25" s="292" t="s">
        <v>134</v>
      </c>
      <c r="J25" s="293"/>
      <c r="K25" s="293"/>
      <c r="L25" s="293"/>
      <c r="M25" s="293"/>
      <c r="N25" s="293"/>
      <c r="O25" s="293"/>
      <c r="P25" s="293"/>
      <c r="Q25" s="294"/>
    </row>
    <row r="26" spans="1:23" ht="25.25" customHeight="1" thickBot="1" x14ac:dyDescent="0.35">
      <c r="B26" s="42"/>
      <c r="C26" s="170" t="s">
        <v>15</v>
      </c>
      <c r="D26" s="288">
        <f>MIN(D11:D20)</f>
        <v>0</v>
      </c>
      <c r="E26" s="288">
        <f t="shared" ref="E26:G26" si="17">MIN(E11:E20)</f>
        <v>0</v>
      </c>
      <c r="F26" s="289">
        <f t="shared" si="17"/>
        <v>0</v>
      </c>
      <c r="G26" s="290">
        <f t="shared" si="17"/>
        <v>0</v>
      </c>
      <c r="H26" s="291"/>
      <c r="I26" s="295" t="s">
        <v>135</v>
      </c>
      <c r="J26" s="296"/>
      <c r="K26" s="296"/>
      <c r="L26" s="296"/>
      <c r="M26" s="296"/>
      <c r="N26" s="296"/>
      <c r="O26" s="296"/>
      <c r="P26" s="297"/>
    </row>
    <row r="27" spans="1:23" ht="26.25" customHeight="1" thickBot="1" x14ac:dyDescent="0.35">
      <c r="B27" s="42"/>
      <c r="C27" s="170" t="s">
        <v>16</v>
      </c>
      <c r="D27" s="288">
        <f>MAX(D11:D20)</f>
        <v>0</v>
      </c>
      <c r="E27" s="288">
        <f t="shared" ref="E27:G27" si="18">MAX(E11:E20)</f>
        <v>0</v>
      </c>
      <c r="F27" s="289">
        <f t="shared" si="18"/>
        <v>0</v>
      </c>
      <c r="G27" s="290">
        <f t="shared" si="18"/>
        <v>0</v>
      </c>
      <c r="H27" s="291"/>
      <c r="I27" s="292" t="s">
        <v>184</v>
      </c>
      <c r="J27" s="293"/>
      <c r="K27" s="293"/>
      <c r="L27" s="293"/>
      <c r="M27" s="293"/>
      <c r="N27" s="293"/>
      <c r="O27" s="294"/>
    </row>
    <row r="28" spans="1:23" ht="15.5" x14ac:dyDescent="0.35">
      <c r="B28" s="42"/>
      <c r="C28" s="170" t="s">
        <v>17</v>
      </c>
      <c r="D28" s="288">
        <f t="shared" ref="D28:G28" si="19">D27-D26</f>
        <v>0</v>
      </c>
      <c r="E28" s="288">
        <f t="shared" si="19"/>
        <v>0</v>
      </c>
      <c r="F28" s="289">
        <f t="shared" si="19"/>
        <v>0</v>
      </c>
      <c r="G28" s="290">
        <f t="shared" si="19"/>
        <v>0</v>
      </c>
      <c r="H28" s="291"/>
      <c r="I28" s="291"/>
      <c r="J28" s="291"/>
      <c r="K28" s="161"/>
      <c r="L28" s="161"/>
    </row>
    <row r="29" spans="1:23" ht="15.5" x14ac:dyDescent="0.35">
      <c r="B29" s="42"/>
      <c r="C29" s="170" t="s">
        <v>18</v>
      </c>
      <c r="D29" s="282" t="e">
        <f>MAX(N11:N20)</f>
        <v>#DIV/0!</v>
      </c>
      <c r="E29" s="282" t="e">
        <f>MAX(Q11:Q20)</f>
        <v>#DIV/0!</v>
      </c>
      <c r="F29" s="283" t="e">
        <f>MAX(T11:T20)</f>
        <v>#DIV/0!</v>
      </c>
      <c r="G29" s="284" t="e">
        <f>MAX(W11:W20)</f>
        <v>#DIV/0!</v>
      </c>
      <c r="H29" s="291"/>
      <c r="I29" s="291"/>
      <c r="J29" s="291"/>
      <c r="K29" s="161"/>
      <c r="L29" s="161"/>
    </row>
    <row r="30" spans="1:23" ht="26.5" thickBot="1" x14ac:dyDescent="0.35">
      <c r="B30" s="42"/>
      <c r="C30" s="170" t="s">
        <v>53</v>
      </c>
      <c r="D30" s="282">
        <f>IF(D25=9, 2.11, IF(D25=10, 2.18, (0.0027*D25*D25*D25)-(0.0712*D25*D25)+(0.693*D25)-0.3574+0.0066))</f>
        <v>-0.3508</v>
      </c>
      <c r="E30" s="282">
        <f t="shared" ref="E30:G30" si="20">IF(E25=9, 2.11, IF(E25=10, 2.18, (0.0027*E25*E25*E25)-(0.0712*E25*E25)+(0.693*E25)-0.3574+0.0066))</f>
        <v>-0.3508</v>
      </c>
      <c r="F30" s="283">
        <f t="shared" si="20"/>
        <v>-0.3508</v>
      </c>
      <c r="G30" s="298">
        <f t="shared" si="20"/>
        <v>-0.3508</v>
      </c>
      <c r="H30" s="291"/>
      <c r="I30" s="299"/>
      <c r="J30" s="299"/>
      <c r="K30" s="299"/>
      <c r="L30" s="299"/>
      <c r="M30" s="299"/>
      <c r="N30" s="299"/>
    </row>
    <row r="31" spans="1:23" ht="37.25" customHeight="1" thickBot="1" x14ac:dyDescent="0.35">
      <c r="B31" s="42"/>
      <c r="C31" s="300" t="s">
        <v>132</v>
      </c>
      <c r="D31" s="301" t="e">
        <f>IF(D30&lt;D29,"DATOS NO PASAN","DATOS PASAN")</f>
        <v>#DIV/0!</v>
      </c>
      <c r="E31" s="301" t="e">
        <f t="shared" ref="E31:G31" si="21">IF(E30&lt;E29,"DATOS NO PASAN","DATOS PASAN")</f>
        <v>#DIV/0!</v>
      </c>
      <c r="F31" s="301" t="e">
        <f t="shared" si="21"/>
        <v>#DIV/0!</v>
      </c>
      <c r="G31" s="302" t="e">
        <f t="shared" si="21"/>
        <v>#DIV/0!</v>
      </c>
      <c r="H31" s="291"/>
      <c r="I31" s="303"/>
      <c r="J31" s="303"/>
      <c r="K31" s="303"/>
      <c r="L31" s="303"/>
      <c r="M31" s="303"/>
      <c r="N31" s="303"/>
    </row>
    <row r="32" spans="1:23" ht="16" thickBot="1" x14ac:dyDescent="0.4">
      <c r="B32" s="42"/>
      <c r="C32" s="170" t="s">
        <v>19</v>
      </c>
      <c r="D32" s="288">
        <f>D25-1</f>
        <v>-1</v>
      </c>
      <c r="E32" s="288">
        <f>E25-1</f>
        <v>-1</v>
      </c>
      <c r="F32" s="289">
        <f>F25-1</f>
        <v>-1</v>
      </c>
      <c r="G32" s="304">
        <f>G25-1</f>
        <v>-1</v>
      </c>
      <c r="H32" s="291"/>
      <c r="I32" s="291"/>
      <c r="J32" s="291"/>
      <c r="K32" s="161"/>
      <c r="L32" s="161"/>
    </row>
    <row r="33" spans="2:12" ht="65.5" thickBot="1" x14ac:dyDescent="0.4">
      <c r="B33" s="305" t="s">
        <v>35</v>
      </c>
      <c r="C33" s="306" t="s">
        <v>34</v>
      </c>
      <c r="D33" s="307" t="s">
        <v>36</v>
      </c>
      <c r="E33" s="307" t="s">
        <v>36</v>
      </c>
      <c r="F33" s="308" t="s">
        <v>36</v>
      </c>
      <c r="G33" s="309" t="s">
        <v>36</v>
      </c>
      <c r="H33" s="310"/>
      <c r="I33" s="310"/>
      <c r="J33" s="310"/>
      <c r="K33" s="161"/>
      <c r="L33" s="161"/>
    </row>
  </sheetData>
  <sheetProtection algorithmName="SHA-512" hashValue="GWMRg2hLpwSuEZubNgJnY46VhqZ9CvXp5RmUS/qoE6MbgYeJJP8NqQKzuMFuXrfa8yGolF4xG6l5VzapMFBTCQ==" saltValue="Hx+/yxRt3Zw57x//A5jbkw==" spinCount="100000" sheet="1" objects="1" scenarios="1" selectLockedCells="1" sort="0"/>
  <sortState ref="L11:L20">
    <sortCondition ref="L11"/>
  </sortState>
  <mergeCells count="11">
    <mergeCell ref="E9:G9"/>
    <mergeCell ref="I27:O27"/>
    <mergeCell ref="R9:S9"/>
    <mergeCell ref="U9:V9"/>
    <mergeCell ref="L9:M9"/>
    <mergeCell ref="I26:P26"/>
    <mergeCell ref="I22:P22"/>
    <mergeCell ref="O9:P9"/>
    <mergeCell ref="I23:N23"/>
    <mergeCell ref="I24:N24"/>
    <mergeCell ref="I25:Q25"/>
  </mergeCells>
  <phoneticPr fontId="1" type="noConversion"/>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2:AY54"/>
  <sheetViews>
    <sheetView showGridLines="0" zoomScale="75" zoomScaleNormal="75" workbookViewId="0">
      <selection activeCell="D16" sqref="D16"/>
    </sheetView>
  </sheetViews>
  <sheetFormatPr baseColWidth="10" defaultColWidth="22.81640625" defaultRowHeight="14" x14ac:dyDescent="0.3"/>
  <cols>
    <col min="1" max="16384" width="22.81640625" style="82"/>
  </cols>
  <sheetData>
    <row r="2" spans="1:51" x14ac:dyDescent="0.3">
      <c r="B2" s="156" t="s">
        <v>222</v>
      </c>
      <c r="C2" s="156"/>
      <c r="D2" s="156"/>
      <c r="E2" s="156"/>
      <c r="F2" s="156"/>
      <c r="G2" s="156"/>
      <c r="H2" s="156"/>
      <c r="I2" s="156"/>
      <c r="J2" s="156"/>
      <c r="K2" s="156"/>
    </row>
    <row r="3" spans="1:51" x14ac:dyDescent="0.3">
      <c r="B3" s="84" t="s">
        <v>221</v>
      </c>
    </row>
    <row r="4" spans="1:51" ht="14.5" thickBot="1" x14ac:dyDescent="0.35">
      <c r="A4" s="2"/>
      <c r="B4" s="85" t="s">
        <v>250</v>
      </c>
    </row>
    <row r="5" spans="1:51" ht="14.5" thickBot="1" x14ac:dyDescent="0.35">
      <c r="D5" s="229" t="s">
        <v>267</v>
      </c>
      <c r="E5" s="230" t="s">
        <v>268</v>
      </c>
      <c r="F5" s="230" t="s">
        <v>269</v>
      </c>
      <c r="G5" s="231" t="s">
        <v>270</v>
      </c>
    </row>
    <row r="6" spans="1:51" x14ac:dyDescent="0.3">
      <c r="C6" s="232" t="s">
        <v>181</v>
      </c>
      <c r="D6" s="233"/>
      <c r="E6" s="234"/>
      <c r="F6" s="234"/>
      <c r="G6" s="235"/>
    </row>
    <row r="7" spans="1:51" ht="14.5" thickBot="1" x14ac:dyDescent="0.35">
      <c r="C7" s="236" t="s">
        <v>182</v>
      </c>
      <c r="D7" s="237"/>
      <c r="E7" s="238"/>
      <c r="F7" s="238"/>
      <c r="G7" s="239"/>
    </row>
    <row r="8" spans="1:51" ht="14.5" thickBot="1" x14ac:dyDescent="0.35"/>
    <row r="9" spans="1:51" ht="18" customHeight="1" thickBot="1" x14ac:dyDescent="0.35">
      <c r="B9" s="311" t="s">
        <v>54</v>
      </c>
      <c r="C9" s="312"/>
      <c r="D9" s="241" t="s">
        <v>33</v>
      </c>
      <c r="E9" s="313"/>
      <c r="F9" s="314"/>
      <c r="G9" s="315"/>
      <c r="H9" s="315"/>
      <c r="I9" s="315"/>
      <c r="J9" s="315"/>
      <c r="K9" s="315"/>
      <c r="L9" s="315"/>
      <c r="M9" s="315"/>
      <c r="N9" s="315"/>
      <c r="O9" s="315"/>
      <c r="P9" s="315"/>
      <c r="Q9" s="315"/>
      <c r="R9" s="315"/>
      <c r="S9" s="315"/>
      <c r="T9" s="315"/>
      <c r="U9" s="315"/>
      <c r="V9" s="315"/>
      <c r="W9" s="246" t="s">
        <v>83</v>
      </c>
      <c r="X9" s="246"/>
      <c r="Y9" s="247"/>
      <c r="Z9" s="246" t="s">
        <v>84</v>
      </c>
      <c r="AA9" s="246"/>
      <c r="AB9" s="247"/>
      <c r="AC9" s="246" t="s">
        <v>85</v>
      </c>
      <c r="AD9" s="246"/>
      <c r="AE9" s="247"/>
      <c r="AF9" s="246" t="s">
        <v>86</v>
      </c>
      <c r="AG9" s="246"/>
      <c r="AH9" s="247"/>
      <c r="AI9" s="246" t="s">
        <v>87</v>
      </c>
      <c r="AJ9" s="246"/>
      <c r="AK9" s="247"/>
    </row>
    <row r="10" spans="1:51" s="254" customFormat="1" ht="14.5" thickBot="1" x14ac:dyDescent="0.35">
      <c r="A10" s="316" t="s">
        <v>67</v>
      </c>
      <c r="B10" s="164" t="s">
        <v>0</v>
      </c>
      <c r="C10" s="248" t="s">
        <v>10</v>
      </c>
      <c r="D10" s="317" t="s">
        <v>20</v>
      </c>
      <c r="E10" s="318" t="s">
        <v>34</v>
      </c>
      <c r="F10" s="319" t="s">
        <v>62</v>
      </c>
      <c r="G10" s="319" t="s">
        <v>47</v>
      </c>
      <c r="H10" s="320" t="s">
        <v>63</v>
      </c>
      <c r="I10" s="320" t="s">
        <v>64</v>
      </c>
      <c r="J10" s="320" t="s">
        <v>65</v>
      </c>
      <c r="K10" s="321" t="s">
        <v>66</v>
      </c>
      <c r="L10" s="321" t="s">
        <v>68</v>
      </c>
      <c r="M10" s="322" t="s">
        <v>69</v>
      </c>
      <c r="N10" s="322" t="s">
        <v>70</v>
      </c>
      <c r="O10" s="322" t="s">
        <v>71</v>
      </c>
      <c r="P10" s="322" t="s">
        <v>72</v>
      </c>
      <c r="Q10" s="322" t="s">
        <v>73</v>
      </c>
      <c r="R10" s="251" t="s">
        <v>74</v>
      </c>
      <c r="S10" s="252" t="s">
        <v>75</v>
      </c>
      <c r="T10" s="252" t="s">
        <v>76</v>
      </c>
      <c r="U10" s="252" t="s">
        <v>77</v>
      </c>
      <c r="V10" s="252" t="s">
        <v>78</v>
      </c>
      <c r="W10" s="253" t="s">
        <v>79</v>
      </c>
      <c r="X10" s="253" t="s">
        <v>80</v>
      </c>
      <c r="Y10" s="253" t="s">
        <v>24</v>
      </c>
      <c r="Z10" s="253" t="s">
        <v>81</v>
      </c>
      <c r="AA10" s="253" t="s">
        <v>82</v>
      </c>
      <c r="AB10" s="253" t="s">
        <v>24</v>
      </c>
      <c r="AC10" s="253" t="s">
        <v>88</v>
      </c>
      <c r="AD10" s="253" t="s">
        <v>89</v>
      </c>
      <c r="AE10" s="253" t="s">
        <v>24</v>
      </c>
      <c r="AF10" s="253" t="s">
        <v>90</v>
      </c>
      <c r="AG10" s="253" t="s">
        <v>91</v>
      </c>
      <c r="AH10" s="253" t="s">
        <v>24</v>
      </c>
      <c r="AI10" s="253" t="s">
        <v>92</v>
      </c>
      <c r="AJ10" s="253" t="s">
        <v>93</v>
      </c>
      <c r="AK10" s="253" t="s">
        <v>24</v>
      </c>
      <c r="AM10" s="323"/>
      <c r="AN10" s="323"/>
      <c r="AO10" s="323"/>
      <c r="AP10" s="323"/>
      <c r="AQ10" s="323"/>
      <c r="AR10" s="324"/>
      <c r="AS10" s="324"/>
      <c r="AT10" s="324"/>
    </row>
    <row r="11" spans="1:51" ht="24" customHeight="1" x14ac:dyDescent="0.3">
      <c r="A11" s="325"/>
      <c r="B11" s="326"/>
      <c r="C11" s="327">
        <v>1</v>
      </c>
      <c r="D11" s="257"/>
      <c r="E11" s="257"/>
      <c r="F11" s="257"/>
      <c r="G11" s="257"/>
      <c r="H11" s="257"/>
      <c r="I11" s="257"/>
      <c r="J11" s="257"/>
      <c r="K11" s="257"/>
      <c r="L11" s="257"/>
      <c r="M11" s="257"/>
      <c r="N11" s="257"/>
      <c r="O11" s="257"/>
      <c r="P11" s="257"/>
      <c r="Q11" s="257"/>
      <c r="R11" s="258" t="e">
        <f>_xlfn.NORM.DIST(W11,H$25,H$26,FALSE)</f>
        <v>#DIV/0!</v>
      </c>
      <c r="S11" s="259" t="e">
        <f>_xlfn.NORM.DIST(Z11,I$25,I$26,FALSE)</f>
        <v>#DIV/0!</v>
      </c>
      <c r="T11" s="259" t="e">
        <f>_xlfn.NORM.DIST(AC11,J$25,J$26,FALSE)</f>
        <v>#DIV/0!</v>
      </c>
      <c r="U11" s="259" t="e">
        <f>_xlfn.NORM.DIST(AF11,K$25,K$26,FALSE)</f>
        <v>#DIV/0!</v>
      </c>
      <c r="V11" s="259" t="e">
        <f>_xlfn.NORM.DIST(AI11,L$25,L$26,FALSE)</f>
        <v>#DIV/0!</v>
      </c>
      <c r="W11" s="328"/>
      <c r="X11" s="261" t="e">
        <f>(H$25-W11)/H$26</f>
        <v>#DIV/0!</v>
      </c>
      <c r="Y11" s="262" t="e">
        <f>IF(W11=0, ABS((AVERAGE($X$11:$X$24))/1000), ABS(X11))</f>
        <v>#DIV/0!</v>
      </c>
      <c r="Z11" s="328"/>
      <c r="AA11" s="261" t="e">
        <f>(I$25-Z11)/I$26</f>
        <v>#DIV/0!</v>
      </c>
      <c r="AB11" s="262" t="e">
        <f>IF(Z11=0, ABS((AVERAGE($AA$11:$AA$24))/1000), ABS(AA11))</f>
        <v>#DIV/0!</v>
      </c>
      <c r="AC11" s="328"/>
      <c r="AD11" s="261" t="e">
        <f>(J$25-AC11)/J$26</f>
        <v>#DIV/0!</v>
      </c>
      <c r="AE11" s="262" t="e">
        <f>IF(AC11=0, ABS((AVERAGE($AD$11:$AD$24))/1000), ABS(AD11))</f>
        <v>#DIV/0!</v>
      </c>
      <c r="AF11" s="328"/>
      <c r="AG11" s="261" t="e">
        <f>(K$25-AF11)/K$26</f>
        <v>#DIV/0!</v>
      </c>
      <c r="AH11" s="262" t="e">
        <f>IF(AF11=0, ABS((AVERAGE($AG$11:$AG$24))/1000), ABS(AG11))</f>
        <v>#DIV/0!</v>
      </c>
      <c r="AI11" s="328"/>
      <c r="AJ11" s="261" t="e">
        <f t="shared" ref="AJ11:AJ20" si="0">(L$25-AI11)/L$26</f>
        <v>#DIV/0!</v>
      </c>
      <c r="AK11" s="262" t="e">
        <f>IF(AI11=0, ABS((AVERAGE($AJ$11:$AJ$24))/1000), ABS(AJ11))</f>
        <v>#DIV/0!</v>
      </c>
      <c r="AM11" s="329"/>
      <c r="AN11" s="329"/>
      <c r="AO11" s="329"/>
      <c r="AP11" s="329"/>
      <c r="AQ11" s="329"/>
      <c r="AR11" s="329"/>
      <c r="AS11" s="329"/>
      <c r="AT11" s="329"/>
    </row>
    <row r="12" spans="1:51" ht="16" thickBot="1" x14ac:dyDescent="0.4">
      <c r="A12" s="330"/>
      <c r="B12" s="331"/>
      <c r="C12" s="332">
        <v>2</v>
      </c>
      <c r="D12" s="265"/>
      <c r="E12" s="265"/>
      <c r="F12" s="265"/>
      <c r="G12" s="265"/>
      <c r="H12" s="265"/>
      <c r="I12" s="265"/>
      <c r="J12" s="265"/>
      <c r="K12" s="265"/>
      <c r="L12" s="265"/>
      <c r="M12" s="265"/>
      <c r="N12" s="265"/>
      <c r="O12" s="265"/>
      <c r="P12" s="265"/>
      <c r="Q12" s="265"/>
      <c r="R12" s="258" t="e">
        <f t="shared" ref="R12:R24" si="1">_xlfn.NORM.DIST(W12,H$25,H$26,FALSE)</f>
        <v>#DIV/0!</v>
      </c>
      <c r="S12" s="259" t="e">
        <f t="shared" ref="S12:S24" si="2">_xlfn.NORM.DIST(Z12,I$25,I$26,FALSE)</f>
        <v>#DIV/0!</v>
      </c>
      <c r="T12" s="259" t="e">
        <f t="shared" ref="T12:T24" si="3">_xlfn.NORM.DIST(AC12,J$25,J$26,FALSE)</f>
        <v>#DIV/0!</v>
      </c>
      <c r="U12" s="259" t="e">
        <f t="shared" ref="U12:U24" si="4">_xlfn.NORM.DIST(AF12,K$25,K$26,FALSE)</f>
        <v>#DIV/0!</v>
      </c>
      <c r="V12" s="259" t="e">
        <f t="shared" ref="V12:V24" si="5">_xlfn.NORM.DIST(AI12,L$25,L$26,FALSE)</f>
        <v>#DIV/0!</v>
      </c>
      <c r="W12" s="328"/>
      <c r="X12" s="261" t="e">
        <f t="shared" ref="X12:X24" si="6">(H$25-W12)/H$26</f>
        <v>#DIV/0!</v>
      </c>
      <c r="Y12" s="262" t="e">
        <f t="shared" ref="Y12:Y24" si="7">IF(W12=0, ABS((AVERAGE($X$11:$X$24))/1000), ABS(X12))</f>
        <v>#DIV/0!</v>
      </c>
      <c r="Z12" s="328"/>
      <c r="AA12" s="261" t="e">
        <f t="shared" ref="AA12:AA24" si="8">(I$25-Z12)/I$26</f>
        <v>#DIV/0!</v>
      </c>
      <c r="AB12" s="262" t="e">
        <f t="shared" ref="AB12:AB24" si="9">IF(Z12=0, ABS((AVERAGE($AA$11:$AA$24))/1000), ABS(AA12))</f>
        <v>#DIV/0!</v>
      </c>
      <c r="AC12" s="328"/>
      <c r="AD12" s="261" t="e">
        <f t="shared" ref="AD12:AD24" si="10">(J$25-AC12)/J$26</f>
        <v>#DIV/0!</v>
      </c>
      <c r="AE12" s="262" t="e">
        <f t="shared" ref="AE12:AE24" si="11">IF(AC12=0, ABS((AVERAGE($AD$11:$AD$24))/1000), ABS(AD12))</f>
        <v>#DIV/0!</v>
      </c>
      <c r="AF12" s="328"/>
      <c r="AG12" s="261" t="e">
        <f t="shared" ref="AG12:AG24" si="12">(K$25-AF12)/K$26</f>
        <v>#DIV/0!</v>
      </c>
      <c r="AH12" s="262" t="e">
        <f t="shared" ref="AH12:AH24" si="13">IF(AF12=0, ABS((AVERAGE($AG$11:$AG$24))/1000), ABS(AG12))</f>
        <v>#DIV/0!</v>
      </c>
      <c r="AI12" s="328"/>
      <c r="AJ12" s="261" t="e">
        <f t="shared" si="0"/>
        <v>#DIV/0!</v>
      </c>
      <c r="AK12" s="262" t="e">
        <f t="shared" ref="AK12:AK24" si="14">IF(AI12=0, ABS((AVERAGE($AJ$11:$AJ$24))/1000), ABS(AJ12))</f>
        <v>#DIV/0!</v>
      </c>
      <c r="AM12" s="333"/>
      <c r="AN12" s="333"/>
      <c r="AO12" s="161"/>
    </row>
    <row r="13" spans="1:51" ht="38.25" customHeight="1" thickBot="1" x14ac:dyDescent="0.35">
      <c r="A13" s="330"/>
      <c r="B13" s="331"/>
      <c r="C13" s="332">
        <v>3</v>
      </c>
      <c r="D13" s="265"/>
      <c r="E13" s="265"/>
      <c r="F13" s="265"/>
      <c r="G13" s="265"/>
      <c r="H13" s="265"/>
      <c r="I13" s="265"/>
      <c r="J13" s="265"/>
      <c r="K13" s="265"/>
      <c r="L13" s="265"/>
      <c r="M13" s="265"/>
      <c r="N13" s="265"/>
      <c r="O13" s="265"/>
      <c r="P13" s="265"/>
      <c r="Q13" s="265"/>
      <c r="R13" s="258" t="e">
        <f t="shared" si="1"/>
        <v>#DIV/0!</v>
      </c>
      <c r="S13" s="259" t="e">
        <f t="shared" si="2"/>
        <v>#DIV/0!</v>
      </c>
      <c r="T13" s="259" t="e">
        <f t="shared" si="3"/>
        <v>#DIV/0!</v>
      </c>
      <c r="U13" s="259" t="e">
        <f t="shared" si="4"/>
        <v>#DIV/0!</v>
      </c>
      <c r="V13" s="259" t="e">
        <f t="shared" si="5"/>
        <v>#DIV/0!</v>
      </c>
      <c r="W13" s="328"/>
      <c r="X13" s="261" t="e">
        <f t="shared" si="6"/>
        <v>#DIV/0!</v>
      </c>
      <c r="Y13" s="262" t="e">
        <f t="shared" si="7"/>
        <v>#DIV/0!</v>
      </c>
      <c r="Z13" s="328"/>
      <c r="AA13" s="261" t="e">
        <f t="shared" si="8"/>
        <v>#DIV/0!</v>
      </c>
      <c r="AB13" s="262" t="e">
        <f t="shared" si="9"/>
        <v>#DIV/0!</v>
      </c>
      <c r="AC13" s="328"/>
      <c r="AD13" s="261" t="e">
        <f t="shared" si="10"/>
        <v>#DIV/0!</v>
      </c>
      <c r="AE13" s="262" t="e">
        <f t="shared" si="11"/>
        <v>#DIV/0!</v>
      </c>
      <c r="AF13" s="328"/>
      <c r="AG13" s="261" t="e">
        <f t="shared" si="12"/>
        <v>#DIV/0!</v>
      </c>
      <c r="AH13" s="262" t="e">
        <f t="shared" si="13"/>
        <v>#DIV/0!</v>
      </c>
      <c r="AI13" s="328"/>
      <c r="AJ13" s="261" t="e">
        <f t="shared" si="0"/>
        <v>#DIV/0!</v>
      </c>
      <c r="AK13" s="262" t="e">
        <f t="shared" si="14"/>
        <v>#DIV/0!</v>
      </c>
      <c r="AM13" s="334" t="s">
        <v>60</v>
      </c>
      <c r="AN13" s="335"/>
      <c r="AO13" s="336" t="s">
        <v>55</v>
      </c>
      <c r="AP13" s="337"/>
      <c r="AQ13" s="336" t="s">
        <v>56</v>
      </c>
      <c r="AR13" s="338"/>
      <c r="AS13" s="336" t="s">
        <v>57</v>
      </c>
      <c r="AT13" s="337"/>
      <c r="AU13" s="336" t="s">
        <v>58</v>
      </c>
      <c r="AV13" s="337"/>
      <c r="AW13" s="336" t="s">
        <v>59</v>
      </c>
      <c r="AX13" s="338"/>
      <c r="AY13" s="337"/>
    </row>
    <row r="14" spans="1:51" ht="16" thickBot="1" x14ac:dyDescent="0.35">
      <c r="A14" s="330"/>
      <c r="B14" s="331"/>
      <c r="C14" s="332">
        <v>4</v>
      </c>
      <c r="D14" s="265"/>
      <c r="E14" s="265"/>
      <c r="F14" s="265"/>
      <c r="G14" s="265"/>
      <c r="H14" s="265"/>
      <c r="I14" s="265"/>
      <c r="J14" s="265"/>
      <c r="K14" s="265"/>
      <c r="L14" s="265"/>
      <c r="M14" s="265"/>
      <c r="N14" s="265"/>
      <c r="O14" s="265"/>
      <c r="P14" s="265"/>
      <c r="Q14" s="265"/>
      <c r="R14" s="258" t="e">
        <f t="shared" si="1"/>
        <v>#DIV/0!</v>
      </c>
      <c r="S14" s="259" t="e">
        <f t="shared" si="2"/>
        <v>#DIV/0!</v>
      </c>
      <c r="T14" s="259" t="e">
        <f t="shared" si="3"/>
        <v>#DIV/0!</v>
      </c>
      <c r="U14" s="259" t="e">
        <f t="shared" si="4"/>
        <v>#DIV/0!</v>
      </c>
      <c r="V14" s="259" t="e">
        <f t="shared" si="5"/>
        <v>#DIV/0!</v>
      </c>
      <c r="W14" s="328"/>
      <c r="X14" s="261" t="e">
        <f t="shared" si="6"/>
        <v>#DIV/0!</v>
      </c>
      <c r="Y14" s="262" t="e">
        <f t="shared" si="7"/>
        <v>#DIV/0!</v>
      </c>
      <c r="Z14" s="328"/>
      <c r="AA14" s="261" t="e">
        <f t="shared" si="8"/>
        <v>#DIV/0!</v>
      </c>
      <c r="AB14" s="262" t="e">
        <f t="shared" si="9"/>
        <v>#DIV/0!</v>
      </c>
      <c r="AC14" s="328"/>
      <c r="AD14" s="261" t="e">
        <f t="shared" si="10"/>
        <v>#DIV/0!</v>
      </c>
      <c r="AE14" s="262" t="e">
        <f t="shared" si="11"/>
        <v>#DIV/0!</v>
      </c>
      <c r="AF14" s="328"/>
      <c r="AG14" s="261" t="e">
        <f t="shared" si="12"/>
        <v>#DIV/0!</v>
      </c>
      <c r="AH14" s="262" t="e">
        <f t="shared" si="13"/>
        <v>#DIV/0!</v>
      </c>
      <c r="AI14" s="328"/>
      <c r="AJ14" s="261" t="e">
        <f t="shared" si="0"/>
        <v>#DIV/0!</v>
      </c>
      <c r="AK14" s="262" t="e">
        <f t="shared" si="14"/>
        <v>#DIV/0!</v>
      </c>
      <c r="AM14" s="339"/>
      <c r="AN14" s="340"/>
      <c r="AO14" s="341"/>
      <c r="AP14" s="342"/>
      <c r="AQ14" s="343" t="e">
        <f>H25</f>
        <v>#DIV/0!</v>
      </c>
      <c r="AR14" s="344"/>
      <c r="AS14" s="345" t="e">
        <f>M25</f>
        <v>#DIV/0!</v>
      </c>
      <c r="AT14" s="346"/>
      <c r="AU14" s="345">
        <f>AM14+AO14</f>
        <v>0</v>
      </c>
      <c r="AV14" s="346"/>
      <c r="AW14" s="347"/>
      <c r="AX14" s="348"/>
      <c r="AY14" s="349"/>
    </row>
    <row r="15" spans="1:51" ht="16" thickBot="1" x14ac:dyDescent="0.35">
      <c r="A15" s="330"/>
      <c r="B15" s="331"/>
      <c r="C15" s="332">
        <v>5</v>
      </c>
      <c r="D15" s="265"/>
      <c r="E15" s="265"/>
      <c r="F15" s="265"/>
      <c r="G15" s="265"/>
      <c r="H15" s="265"/>
      <c r="I15" s="265"/>
      <c r="J15" s="265"/>
      <c r="K15" s="265"/>
      <c r="L15" s="265"/>
      <c r="M15" s="265"/>
      <c r="N15" s="265"/>
      <c r="O15" s="265"/>
      <c r="P15" s="265"/>
      <c r="Q15" s="265"/>
      <c r="R15" s="258" t="e">
        <f t="shared" si="1"/>
        <v>#DIV/0!</v>
      </c>
      <c r="S15" s="259" t="e">
        <f t="shared" si="2"/>
        <v>#DIV/0!</v>
      </c>
      <c r="T15" s="259" t="e">
        <f t="shared" si="3"/>
        <v>#DIV/0!</v>
      </c>
      <c r="U15" s="259" t="e">
        <f t="shared" si="4"/>
        <v>#DIV/0!</v>
      </c>
      <c r="V15" s="259" t="e">
        <f t="shared" si="5"/>
        <v>#DIV/0!</v>
      </c>
      <c r="W15" s="328"/>
      <c r="X15" s="261" t="e">
        <f t="shared" si="6"/>
        <v>#DIV/0!</v>
      </c>
      <c r="Y15" s="262" t="e">
        <f t="shared" si="7"/>
        <v>#DIV/0!</v>
      </c>
      <c r="Z15" s="328"/>
      <c r="AA15" s="261" t="e">
        <f t="shared" si="8"/>
        <v>#DIV/0!</v>
      </c>
      <c r="AB15" s="262" t="e">
        <f t="shared" si="9"/>
        <v>#DIV/0!</v>
      </c>
      <c r="AC15" s="328"/>
      <c r="AD15" s="261" t="e">
        <f t="shared" si="10"/>
        <v>#DIV/0!</v>
      </c>
      <c r="AE15" s="262" t="e">
        <f t="shared" si="11"/>
        <v>#DIV/0!</v>
      </c>
      <c r="AF15" s="328"/>
      <c r="AG15" s="261" t="e">
        <f t="shared" si="12"/>
        <v>#DIV/0!</v>
      </c>
      <c r="AH15" s="262" t="e">
        <f t="shared" si="13"/>
        <v>#DIV/0!</v>
      </c>
      <c r="AI15" s="328"/>
      <c r="AJ15" s="261" t="e">
        <f t="shared" si="0"/>
        <v>#DIV/0!</v>
      </c>
      <c r="AK15" s="262" t="e">
        <f t="shared" si="14"/>
        <v>#DIV/0!</v>
      </c>
      <c r="AM15" s="350" t="s">
        <v>63</v>
      </c>
      <c r="AN15" s="336" t="s">
        <v>61</v>
      </c>
      <c r="AO15" s="338"/>
      <c r="AP15" s="338"/>
      <c r="AQ15" s="338"/>
      <c r="AR15" s="338"/>
      <c r="AS15" s="351"/>
    </row>
    <row r="16" spans="1:51" ht="15.5" x14ac:dyDescent="0.35">
      <c r="A16" s="330"/>
      <c r="B16" s="331"/>
      <c r="C16" s="332">
        <v>6</v>
      </c>
      <c r="D16" s="265"/>
      <c r="E16" s="265"/>
      <c r="F16" s="265"/>
      <c r="G16" s="265"/>
      <c r="H16" s="265"/>
      <c r="I16" s="265"/>
      <c r="J16" s="265"/>
      <c r="K16" s="265"/>
      <c r="L16" s="265"/>
      <c r="M16" s="265"/>
      <c r="N16" s="265"/>
      <c r="O16" s="265"/>
      <c r="P16" s="265"/>
      <c r="Q16" s="265"/>
      <c r="R16" s="258" t="e">
        <f t="shared" si="1"/>
        <v>#DIV/0!</v>
      </c>
      <c r="S16" s="259" t="e">
        <f t="shared" si="2"/>
        <v>#DIV/0!</v>
      </c>
      <c r="T16" s="259" t="e">
        <f t="shared" si="3"/>
        <v>#DIV/0!</v>
      </c>
      <c r="U16" s="259" t="e">
        <f t="shared" si="4"/>
        <v>#DIV/0!</v>
      </c>
      <c r="V16" s="259" t="e">
        <f t="shared" si="5"/>
        <v>#DIV/0!</v>
      </c>
      <c r="W16" s="328"/>
      <c r="X16" s="261" t="e">
        <f t="shared" si="6"/>
        <v>#DIV/0!</v>
      </c>
      <c r="Y16" s="262" t="e">
        <f t="shared" si="7"/>
        <v>#DIV/0!</v>
      </c>
      <c r="Z16" s="328"/>
      <c r="AA16" s="261" t="e">
        <f t="shared" si="8"/>
        <v>#DIV/0!</v>
      </c>
      <c r="AB16" s="262" t="e">
        <f t="shared" si="9"/>
        <v>#DIV/0!</v>
      </c>
      <c r="AC16" s="328"/>
      <c r="AD16" s="261" t="e">
        <f t="shared" si="10"/>
        <v>#DIV/0!</v>
      </c>
      <c r="AE16" s="262" t="e">
        <f t="shared" si="11"/>
        <v>#DIV/0!</v>
      </c>
      <c r="AF16" s="328"/>
      <c r="AG16" s="261" t="e">
        <f t="shared" si="12"/>
        <v>#DIV/0!</v>
      </c>
      <c r="AH16" s="262" t="e">
        <f t="shared" si="13"/>
        <v>#DIV/0!</v>
      </c>
      <c r="AI16" s="328"/>
      <c r="AJ16" s="261" t="e">
        <f t="shared" si="0"/>
        <v>#DIV/0!</v>
      </c>
      <c r="AK16" s="262" t="e">
        <f t="shared" si="14"/>
        <v>#DIV/0!</v>
      </c>
      <c r="AM16" s="333"/>
      <c r="AN16" s="333"/>
      <c r="AO16" s="161"/>
    </row>
    <row r="17" spans="1:51" ht="24.65" customHeight="1" x14ac:dyDescent="0.3">
      <c r="A17" s="330"/>
      <c r="B17" s="331"/>
      <c r="C17" s="332">
        <v>7</v>
      </c>
      <c r="D17" s="265"/>
      <c r="E17" s="265"/>
      <c r="F17" s="265"/>
      <c r="G17" s="265"/>
      <c r="H17" s="265"/>
      <c r="I17" s="265"/>
      <c r="J17" s="265"/>
      <c r="K17" s="265"/>
      <c r="L17" s="265"/>
      <c r="M17" s="265"/>
      <c r="N17" s="265"/>
      <c r="O17" s="265"/>
      <c r="P17" s="265"/>
      <c r="Q17" s="265"/>
      <c r="R17" s="258" t="e">
        <f t="shared" si="1"/>
        <v>#DIV/0!</v>
      </c>
      <c r="S17" s="259" t="e">
        <f t="shared" si="2"/>
        <v>#DIV/0!</v>
      </c>
      <c r="T17" s="259" t="e">
        <f t="shared" si="3"/>
        <v>#DIV/0!</v>
      </c>
      <c r="U17" s="259" t="e">
        <f t="shared" si="4"/>
        <v>#DIV/0!</v>
      </c>
      <c r="V17" s="259" t="e">
        <f t="shared" si="5"/>
        <v>#DIV/0!</v>
      </c>
      <c r="W17" s="328"/>
      <c r="X17" s="261" t="e">
        <f t="shared" si="6"/>
        <v>#DIV/0!</v>
      </c>
      <c r="Y17" s="262" t="e">
        <f t="shared" si="7"/>
        <v>#DIV/0!</v>
      </c>
      <c r="Z17" s="328"/>
      <c r="AA17" s="261" t="e">
        <f t="shared" si="8"/>
        <v>#DIV/0!</v>
      </c>
      <c r="AB17" s="262" t="e">
        <f t="shared" si="9"/>
        <v>#DIV/0!</v>
      </c>
      <c r="AC17" s="328"/>
      <c r="AD17" s="261" t="e">
        <f t="shared" si="10"/>
        <v>#DIV/0!</v>
      </c>
      <c r="AE17" s="262" t="e">
        <f t="shared" si="11"/>
        <v>#DIV/0!</v>
      </c>
      <c r="AF17" s="328"/>
      <c r="AG17" s="261" t="e">
        <f t="shared" si="12"/>
        <v>#DIV/0!</v>
      </c>
      <c r="AH17" s="262" t="e">
        <f t="shared" si="13"/>
        <v>#DIV/0!</v>
      </c>
      <c r="AI17" s="328"/>
      <c r="AJ17" s="261" t="e">
        <f t="shared" si="0"/>
        <v>#DIV/0!</v>
      </c>
      <c r="AK17" s="262" t="e">
        <f t="shared" si="14"/>
        <v>#DIV/0!</v>
      </c>
      <c r="AM17" s="329"/>
      <c r="AN17" s="329"/>
      <c r="AO17" s="329"/>
      <c r="AP17" s="329"/>
      <c r="AQ17" s="329"/>
      <c r="AR17" s="329"/>
      <c r="AS17" s="329"/>
    </row>
    <row r="18" spans="1:51" ht="15.5" x14ac:dyDescent="0.3">
      <c r="A18" s="330"/>
      <c r="B18" s="331"/>
      <c r="C18" s="332">
        <v>8</v>
      </c>
      <c r="D18" s="265"/>
      <c r="E18" s="265"/>
      <c r="F18" s="265"/>
      <c r="G18" s="265"/>
      <c r="H18" s="265"/>
      <c r="I18" s="265"/>
      <c r="J18" s="265"/>
      <c r="K18" s="265"/>
      <c r="L18" s="265"/>
      <c r="M18" s="265"/>
      <c r="N18" s="265"/>
      <c r="O18" s="265"/>
      <c r="P18" s="265"/>
      <c r="Q18" s="265"/>
      <c r="R18" s="258" t="e">
        <f t="shared" si="1"/>
        <v>#DIV/0!</v>
      </c>
      <c r="S18" s="259" t="e">
        <f t="shared" si="2"/>
        <v>#DIV/0!</v>
      </c>
      <c r="T18" s="259" t="e">
        <f t="shared" si="3"/>
        <v>#DIV/0!</v>
      </c>
      <c r="U18" s="259" t="e">
        <f t="shared" si="4"/>
        <v>#DIV/0!</v>
      </c>
      <c r="V18" s="259" t="e">
        <f t="shared" si="5"/>
        <v>#DIV/0!</v>
      </c>
      <c r="W18" s="328"/>
      <c r="X18" s="261" t="e">
        <f t="shared" si="6"/>
        <v>#DIV/0!</v>
      </c>
      <c r="Y18" s="262" t="e">
        <f t="shared" si="7"/>
        <v>#DIV/0!</v>
      </c>
      <c r="Z18" s="328"/>
      <c r="AA18" s="261" t="e">
        <f t="shared" si="8"/>
        <v>#DIV/0!</v>
      </c>
      <c r="AB18" s="262" t="e">
        <f t="shared" si="9"/>
        <v>#DIV/0!</v>
      </c>
      <c r="AC18" s="328"/>
      <c r="AD18" s="261" t="e">
        <f t="shared" si="10"/>
        <v>#DIV/0!</v>
      </c>
      <c r="AE18" s="262" t="e">
        <f t="shared" si="11"/>
        <v>#DIV/0!</v>
      </c>
      <c r="AF18" s="328"/>
      <c r="AG18" s="261" t="e">
        <f t="shared" si="12"/>
        <v>#DIV/0!</v>
      </c>
      <c r="AH18" s="262" t="e">
        <f t="shared" si="13"/>
        <v>#DIV/0!</v>
      </c>
      <c r="AI18" s="328"/>
      <c r="AJ18" s="261" t="e">
        <f t="shared" si="0"/>
        <v>#DIV/0!</v>
      </c>
      <c r="AK18" s="262" t="e">
        <f t="shared" si="14"/>
        <v>#DIV/0!</v>
      </c>
    </row>
    <row r="19" spans="1:51" ht="16" thickBot="1" x14ac:dyDescent="0.35">
      <c r="A19" s="330"/>
      <c r="B19" s="331"/>
      <c r="C19" s="332">
        <v>9</v>
      </c>
      <c r="D19" s="265"/>
      <c r="E19" s="265"/>
      <c r="F19" s="265"/>
      <c r="G19" s="265"/>
      <c r="H19" s="265"/>
      <c r="I19" s="265"/>
      <c r="J19" s="265"/>
      <c r="K19" s="265"/>
      <c r="L19" s="265"/>
      <c r="M19" s="265"/>
      <c r="N19" s="265"/>
      <c r="O19" s="265"/>
      <c r="P19" s="265"/>
      <c r="Q19" s="265"/>
      <c r="R19" s="258" t="e">
        <f t="shared" si="1"/>
        <v>#DIV/0!</v>
      </c>
      <c r="S19" s="259" t="e">
        <f t="shared" si="2"/>
        <v>#DIV/0!</v>
      </c>
      <c r="T19" s="259" t="e">
        <f t="shared" si="3"/>
        <v>#DIV/0!</v>
      </c>
      <c r="U19" s="259" t="e">
        <f t="shared" si="4"/>
        <v>#DIV/0!</v>
      </c>
      <c r="V19" s="259" t="e">
        <f t="shared" si="5"/>
        <v>#DIV/0!</v>
      </c>
      <c r="W19" s="328"/>
      <c r="X19" s="261" t="e">
        <f t="shared" si="6"/>
        <v>#DIV/0!</v>
      </c>
      <c r="Y19" s="262" t="e">
        <f t="shared" si="7"/>
        <v>#DIV/0!</v>
      </c>
      <c r="Z19" s="328"/>
      <c r="AA19" s="261" t="e">
        <f t="shared" si="8"/>
        <v>#DIV/0!</v>
      </c>
      <c r="AB19" s="262" t="e">
        <f t="shared" si="9"/>
        <v>#DIV/0!</v>
      </c>
      <c r="AC19" s="328"/>
      <c r="AD19" s="261" t="e">
        <f t="shared" si="10"/>
        <v>#DIV/0!</v>
      </c>
      <c r="AE19" s="262" t="e">
        <f t="shared" si="11"/>
        <v>#DIV/0!</v>
      </c>
      <c r="AF19" s="328"/>
      <c r="AG19" s="261" t="e">
        <f t="shared" si="12"/>
        <v>#DIV/0!</v>
      </c>
      <c r="AH19" s="262" t="e">
        <f t="shared" si="13"/>
        <v>#DIV/0!</v>
      </c>
      <c r="AI19" s="328"/>
      <c r="AJ19" s="261" t="e">
        <f t="shared" si="0"/>
        <v>#DIV/0!</v>
      </c>
      <c r="AK19" s="262" t="e">
        <f t="shared" si="14"/>
        <v>#DIV/0!</v>
      </c>
    </row>
    <row r="20" spans="1:51" ht="38.25" customHeight="1" thickBot="1" x14ac:dyDescent="0.35">
      <c r="A20" s="330"/>
      <c r="B20" s="331"/>
      <c r="C20" s="332">
        <v>10</v>
      </c>
      <c r="D20" s="265"/>
      <c r="E20" s="265"/>
      <c r="F20" s="265"/>
      <c r="G20" s="265"/>
      <c r="H20" s="265"/>
      <c r="I20" s="265"/>
      <c r="J20" s="265"/>
      <c r="K20" s="265"/>
      <c r="L20" s="265"/>
      <c r="M20" s="265"/>
      <c r="N20" s="265"/>
      <c r="O20" s="265"/>
      <c r="P20" s="265"/>
      <c r="Q20" s="265"/>
      <c r="R20" s="258" t="e">
        <f t="shared" si="1"/>
        <v>#DIV/0!</v>
      </c>
      <c r="S20" s="259" t="e">
        <f t="shared" si="2"/>
        <v>#DIV/0!</v>
      </c>
      <c r="T20" s="259" t="e">
        <f t="shared" si="3"/>
        <v>#DIV/0!</v>
      </c>
      <c r="U20" s="259" t="e">
        <f t="shared" si="4"/>
        <v>#DIV/0!</v>
      </c>
      <c r="V20" s="259" t="e">
        <f t="shared" si="5"/>
        <v>#DIV/0!</v>
      </c>
      <c r="W20" s="328"/>
      <c r="X20" s="261" t="e">
        <f t="shared" si="6"/>
        <v>#DIV/0!</v>
      </c>
      <c r="Y20" s="262" t="e">
        <f t="shared" si="7"/>
        <v>#DIV/0!</v>
      </c>
      <c r="Z20" s="328"/>
      <c r="AA20" s="261" t="e">
        <f t="shared" si="8"/>
        <v>#DIV/0!</v>
      </c>
      <c r="AB20" s="262" t="e">
        <f t="shared" si="9"/>
        <v>#DIV/0!</v>
      </c>
      <c r="AC20" s="328"/>
      <c r="AD20" s="261" t="e">
        <f t="shared" si="10"/>
        <v>#DIV/0!</v>
      </c>
      <c r="AE20" s="262" t="e">
        <f t="shared" si="11"/>
        <v>#DIV/0!</v>
      </c>
      <c r="AF20" s="328"/>
      <c r="AG20" s="261" t="e">
        <f t="shared" si="12"/>
        <v>#DIV/0!</v>
      </c>
      <c r="AH20" s="262" t="e">
        <f t="shared" si="13"/>
        <v>#DIV/0!</v>
      </c>
      <c r="AI20" s="328"/>
      <c r="AJ20" s="261" t="e">
        <f t="shared" si="0"/>
        <v>#DIV/0!</v>
      </c>
      <c r="AK20" s="262" t="e">
        <f t="shared" si="14"/>
        <v>#DIV/0!</v>
      </c>
      <c r="AM20" s="334" t="s">
        <v>60</v>
      </c>
      <c r="AN20" s="335"/>
      <c r="AO20" s="336" t="s">
        <v>55</v>
      </c>
      <c r="AP20" s="337"/>
      <c r="AQ20" s="336" t="s">
        <v>56</v>
      </c>
      <c r="AR20" s="338"/>
      <c r="AS20" s="336" t="s">
        <v>57</v>
      </c>
      <c r="AT20" s="337"/>
      <c r="AU20" s="336" t="s">
        <v>58</v>
      </c>
      <c r="AV20" s="337"/>
      <c r="AW20" s="336" t="s">
        <v>59</v>
      </c>
      <c r="AX20" s="338"/>
      <c r="AY20" s="337"/>
    </row>
    <row r="21" spans="1:51" ht="16" thickBot="1" x14ac:dyDescent="0.35">
      <c r="A21" s="330"/>
      <c r="B21" s="331"/>
      <c r="C21" s="332">
        <v>11</v>
      </c>
      <c r="D21" s="265"/>
      <c r="E21" s="265"/>
      <c r="F21" s="265"/>
      <c r="G21" s="265"/>
      <c r="H21" s="265"/>
      <c r="I21" s="265"/>
      <c r="J21" s="265"/>
      <c r="K21" s="265"/>
      <c r="L21" s="265"/>
      <c r="M21" s="265"/>
      <c r="N21" s="265"/>
      <c r="O21" s="265"/>
      <c r="P21" s="265"/>
      <c r="Q21" s="265"/>
      <c r="R21" s="258" t="e">
        <f t="shared" si="1"/>
        <v>#DIV/0!</v>
      </c>
      <c r="S21" s="259" t="e">
        <f t="shared" si="2"/>
        <v>#DIV/0!</v>
      </c>
      <c r="T21" s="259" t="e">
        <f t="shared" si="3"/>
        <v>#DIV/0!</v>
      </c>
      <c r="U21" s="259" t="e">
        <f t="shared" si="4"/>
        <v>#DIV/0!</v>
      </c>
      <c r="V21" s="259" t="e">
        <f t="shared" si="5"/>
        <v>#DIV/0!</v>
      </c>
      <c r="W21" s="328"/>
      <c r="X21" s="261" t="e">
        <f t="shared" si="6"/>
        <v>#DIV/0!</v>
      </c>
      <c r="Y21" s="262" t="e">
        <f t="shared" si="7"/>
        <v>#DIV/0!</v>
      </c>
      <c r="Z21" s="328"/>
      <c r="AA21" s="261" t="e">
        <f t="shared" si="8"/>
        <v>#DIV/0!</v>
      </c>
      <c r="AB21" s="262" t="e">
        <f t="shared" si="9"/>
        <v>#DIV/0!</v>
      </c>
      <c r="AC21" s="328"/>
      <c r="AD21" s="261" t="e">
        <f t="shared" si="10"/>
        <v>#DIV/0!</v>
      </c>
      <c r="AE21" s="262" t="e">
        <f t="shared" si="11"/>
        <v>#DIV/0!</v>
      </c>
      <c r="AF21" s="328"/>
      <c r="AG21" s="261" t="e">
        <f t="shared" si="12"/>
        <v>#DIV/0!</v>
      </c>
      <c r="AH21" s="262" t="e">
        <f t="shared" si="13"/>
        <v>#DIV/0!</v>
      </c>
      <c r="AI21" s="328"/>
      <c r="AJ21" s="261" t="e">
        <f t="shared" ref="AJ21:AJ24" si="15">(L$25-AI21)/L$26</f>
        <v>#DIV/0!</v>
      </c>
      <c r="AK21" s="262" t="e">
        <f t="shared" si="14"/>
        <v>#DIV/0!</v>
      </c>
      <c r="AM21" s="352"/>
      <c r="AN21" s="353"/>
      <c r="AO21" s="354"/>
      <c r="AP21" s="355"/>
      <c r="AQ21" s="356" t="e">
        <f>I25</f>
        <v>#DIV/0!</v>
      </c>
      <c r="AR21" s="357"/>
      <c r="AS21" s="358" t="e">
        <f>N25</f>
        <v>#DIV/0!</v>
      </c>
      <c r="AT21" s="359"/>
      <c r="AU21" s="358">
        <f>AM21+AO21</f>
        <v>0</v>
      </c>
      <c r="AV21" s="359"/>
      <c r="AW21" s="360"/>
      <c r="AX21" s="361"/>
      <c r="AY21" s="362"/>
    </row>
    <row r="22" spans="1:51" ht="16" thickBot="1" x14ac:dyDescent="0.35">
      <c r="A22" s="330"/>
      <c r="B22" s="331"/>
      <c r="C22" s="332">
        <v>12</v>
      </c>
      <c r="D22" s="265"/>
      <c r="E22" s="265"/>
      <c r="F22" s="265"/>
      <c r="G22" s="265"/>
      <c r="H22" s="265"/>
      <c r="I22" s="265"/>
      <c r="J22" s="265"/>
      <c r="K22" s="265"/>
      <c r="L22" s="265"/>
      <c r="M22" s="265"/>
      <c r="N22" s="265"/>
      <c r="O22" s="265"/>
      <c r="P22" s="265"/>
      <c r="Q22" s="265"/>
      <c r="R22" s="258" t="e">
        <f t="shared" si="1"/>
        <v>#DIV/0!</v>
      </c>
      <c r="S22" s="259" t="e">
        <f t="shared" si="2"/>
        <v>#DIV/0!</v>
      </c>
      <c r="T22" s="259" t="e">
        <f t="shared" si="3"/>
        <v>#DIV/0!</v>
      </c>
      <c r="U22" s="259" t="e">
        <f t="shared" si="4"/>
        <v>#DIV/0!</v>
      </c>
      <c r="V22" s="259" t="e">
        <f t="shared" si="5"/>
        <v>#DIV/0!</v>
      </c>
      <c r="W22" s="328"/>
      <c r="X22" s="261" t="e">
        <f t="shared" si="6"/>
        <v>#DIV/0!</v>
      </c>
      <c r="Y22" s="262" t="e">
        <f t="shared" si="7"/>
        <v>#DIV/0!</v>
      </c>
      <c r="Z22" s="328"/>
      <c r="AA22" s="261" t="e">
        <f t="shared" si="8"/>
        <v>#DIV/0!</v>
      </c>
      <c r="AB22" s="262" t="e">
        <f t="shared" si="9"/>
        <v>#DIV/0!</v>
      </c>
      <c r="AC22" s="328"/>
      <c r="AD22" s="261" t="e">
        <f t="shared" si="10"/>
        <v>#DIV/0!</v>
      </c>
      <c r="AE22" s="262" t="e">
        <f t="shared" si="11"/>
        <v>#DIV/0!</v>
      </c>
      <c r="AF22" s="328"/>
      <c r="AG22" s="261" t="e">
        <f t="shared" si="12"/>
        <v>#DIV/0!</v>
      </c>
      <c r="AH22" s="262" t="e">
        <f t="shared" si="13"/>
        <v>#DIV/0!</v>
      </c>
      <c r="AI22" s="328"/>
      <c r="AJ22" s="261" t="e">
        <f t="shared" si="15"/>
        <v>#DIV/0!</v>
      </c>
      <c r="AK22" s="262" t="e">
        <f t="shared" si="14"/>
        <v>#DIV/0!</v>
      </c>
      <c r="AM22" s="350" t="s">
        <v>64</v>
      </c>
      <c r="AN22" s="336" t="s">
        <v>61</v>
      </c>
      <c r="AO22" s="338"/>
      <c r="AP22" s="338"/>
      <c r="AQ22" s="338"/>
      <c r="AR22" s="338"/>
      <c r="AS22" s="351"/>
    </row>
    <row r="23" spans="1:51" ht="15.5" x14ac:dyDescent="0.3">
      <c r="A23" s="330"/>
      <c r="B23" s="331"/>
      <c r="C23" s="332">
        <v>13</v>
      </c>
      <c r="D23" s="265"/>
      <c r="E23" s="265"/>
      <c r="F23" s="265"/>
      <c r="G23" s="265"/>
      <c r="H23" s="265"/>
      <c r="I23" s="265"/>
      <c r="J23" s="265"/>
      <c r="K23" s="265"/>
      <c r="L23" s="265"/>
      <c r="M23" s="265"/>
      <c r="N23" s="265"/>
      <c r="O23" s="265"/>
      <c r="P23" s="265"/>
      <c r="Q23" s="265"/>
      <c r="R23" s="258" t="e">
        <f t="shared" si="1"/>
        <v>#DIV/0!</v>
      </c>
      <c r="S23" s="259" t="e">
        <f t="shared" si="2"/>
        <v>#DIV/0!</v>
      </c>
      <c r="T23" s="259" t="e">
        <f t="shared" si="3"/>
        <v>#DIV/0!</v>
      </c>
      <c r="U23" s="259" t="e">
        <f t="shared" si="4"/>
        <v>#DIV/0!</v>
      </c>
      <c r="V23" s="259" t="e">
        <f t="shared" si="5"/>
        <v>#DIV/0!</v>
      </c>
      <c r="W23" s="328"/>
      <c r="X23" s="261" t="e">
        <f t="shared" si="6"/>
        <v>#DIV/0!</v>
      </c>
      <c r="Y23" s="262" t="e">
        <f t="shared" si="7"/>
        <v>#DIV/0!</v>
      </c>
      <c r="Z23" s="328"/>
      <c r="AA23" s="261" t="e">
        <f t="shared" si="8"/>
        <v>#DIV/0!</v>
      </c>
      <c r="AB23" s="262" t="e">
        <f t="shared" si="9"/>
        <v>#DIV/0!</v>
      </c>
      <c r="AC23" s="328"/>
      <c r="AD23" s="261" t="e">
        <f t="shared" si="10"/>
        <v>#DIV/0!</v>
      </c>
      <c r="AE23" s="262" t="e">
        <f t="shared" si="11"/>
        <v>#DIV/0!</v>
      </c>
      <c r="AF23" s="328"/>
      <c r="AG23" s="261" t="e">
        <f t="shared" si="12"/>
        <v>#DIV/0!</v>
      </c>
      <c r="AH23" s="262" t="e">
        <f t="shared" si="13"/>
        <v>#DIV/0!</v>
      </c>
      <c r="AI23" s="328"/>
      <c r="AJ23" s="261" t="e">
        <f t="shared" si="15"/>
        <v>#DIV/0!</v>
      </c>
      <c r="AK23" s="262" t="e">
        <f t="shared" si="14"/>
        <v>#DIV/0!</v>
      </c>
    </row>
    <row r="24" spans="1:51" ht="16" thickBot="1" x14ac:dyDescent="0.35">
      <c r="A24" s="363"/>
      <c r="B24" s="364"/>
      <c r="C24" s="365">
        <v>14</v>
      </c>
      <c r="D24" s="268"/>
      <c r="E24" s="268"/>
      <c r="F24" s="268"/>
      <c r="G24" s="268"/>
      <c r="H24" s="268"/>
      <c r="I24" s="268"/>
      <c r="J24" s="268"/>
      <c r="K24" s="268"/>
      <c r="L24" s="268"/>
      <c r="M24" s="268"/>
      <c r="N24" s="268"/>
      <c r="O24" s="268"/>
      <c r="P24" s="268"/>
      <c r="Q24" s="268"/>
      <c r="R24" s="258" t="e">
        <f t="shared" si="1"/>
        <v>#DIV/0!</v>
      </c>
      <c r="S24" s="259" t="e">
        <f t="shared" si="2"/>
        <v>#DIV/0!</v>
      </c>
      <c r="T24" s="259" t="e">
        <f t="shared" si="3"/>
        <v>#DIV/0!</v>
      </c>
      <c r="U24" s="259" t="e">
        <f t="shared" si="4"/>
        <v>#DIV/0!</v>
      </c>
      <c r="V24" s="259" t="e">
        <f t="shared" si="5"/>
        <v>#DIV/0!</v>
      </c>
      <c r="W24" s="328"/>
      <c r="X24" s="261" t="e">
        <f t="shared" si="6"/>
        <v>#DIV/0!</v>
      </c>
      <c r="Y24" s="262" t="e">
        <f t="shared" si="7"/>
        <v>#DIV/0!</v>
      </c>
      <c r="Z24" s="328"/>
      <c r="AA24" s="261" t="e">
        <f t="shared" si="8"/>
        <v>#DIV/0!</v>
      </c>
      <c r="AB24" s="262" t="e">
        <f t="shared" si="9"/>
        <v>#DIV/0!</v>
      </c>
      <c r="AC24" s="328"/>
      <c r="AD24" s="261" t="e">
        <f t="shared" si="10"/>
        <v>#DIV/0!</v>
      </c>
      <c r="AE24" s="262" t="e">
        <f t="shared" si="11"/>
        <v>#DIV/0!</v>
      </c>
      <c r="AF24" s="328"/>
      <c r="AG24" s="261" t="e">
        <f t="shared" si="12"/>
        <v>#DIV/0!</v>
      </c>
      <c r="AH24" s="262" t="e">
        <f t="shared" si="13"/>
        <v>#DIV/0!</v>
      </c>
      <c r="AI24" s="328"/>
      <c r="AJ24" s="261" t="e">
        <f t="shared" si="15"/>
        <v>#DIV/0!</v>
      </c>
      <c r="AK24" s="262" t="e">
        <f t="shared" si="14"/>
        <v>#DIV/0!</v>
      </c>
    </row>
    <row r="25" spans="1:51" ht="35.25" customHeight="1" thickBot="1" x14ac:dyDescent="0.35">
      <c r="B25" s="42"/>
      <c r="C25" s="327" t="s">
        <v>7</v>
      </c>
      <c r="D25" s="271" t="e">
        <f>AVERAGE(D11:D24)</f>
        <v>#DIV/0!</v>
      </c>
      <c r="E25" s="271" t="e">
        <f t="shared" ref="E25:F25" si="16">AVERAGE(E11:E24)</f>
        <v>#DIV/0!</v>
      </c>
      <c r="F25" s="271" t="e">
        <f t="shared" si="16"/>
        <v>#DIV/0!</v>
      </c>
      <c r="G25" s="271" t="e">
        <f t="shared" ref="G25" si="17">AVERAGE(G11:G24)</f>
        <v>#DIV/0!</v>
      </c>
      <c r="H25" s="271" t="e">
        <f t="shared" ref="H25" si="18">AVERAGE(H11:H24)</f>
        <v>#DIV/0!</v>
      </c>
      <c r="I25" s="271" t="e">
        <f t="shared" ref="I25" si="19">AVERAGE(I11:I24)</f>
        <v>#DIV/0!</v>
      </c>
      <c r="J25" s="271" t="e">
        <f t="shared" ref="J25" si="20">AVERAGE(J11:J24)</f>
        <v>#DIV/0!</v>
      </c>
      <c r="K25" s="271" t="e">
        <f t="shared" ref="K25" si="21">AVERAGE(K11:K24)</f>
        <v>#DIV/0!</v>
      </c>
      <c r="L25" s="271" t="e">
        <f t="shared" ref="L25" si="22">AVERAGE(L11:L24)</f>
        <v>#DIV/0!</v>
      </c>
      <c r="M25" s="271" t="e">
        <f t="shared" ref="M25" si="23">AVERAGE(M11:M24)</f>
        <v>#DIV/0!</v>
      </c>
      <c r="N25" s="271" t="e">
        <f t="shared" ref="N25" si="24">AVERAGE(N11:N24)</f>
        <v>#DIV/0!</v>
      </c>
      <c r="O25" s="271" t="e">
        <f t="shared" ref="O25" si="25">AVERAGE(O11:O24)</f>
        <v>#DIV/0!</v>
      </c>
      <c r="P25" s="271" t="e">
        <f t="shared" ref="P25" si="26">AVERAGE(P11:P24)</f>
        <v>#DIV/0!</v>
      </c>
      <c r="Q25" s="271" t="e">
        <f t="shared" ref="Q25" si="27">AVERAGE(Q11:Q24)</f>
        <v>#DIV/0!</v>
      </c>
      <c r="R25" s="251" t="s">
        <v>94</v>
      </c>
      <c r="S25" s="251" t="s">
        <v>95</v>
      </c>
      <c r="T25" s="251" t="s">
        <v>96</v>
      </c>
      <c r="U25" s="251" t="s">
        <v>97</v>
      </c>
      <c r="V25" s="251" t="s">
        <v>98</v>
      </c>
      <c r="W25" s="366" t="s">
        <v>99</v>
      </c>
      <c r="X25" s="366" t="s">
        <v>100</v>
      </c>
      <c r="Y25" s="366" t="s">
        <v>24</v>
      </c>
      <c r="Z25" s="366" t="s">
        <v>101</v>
      </c>
      <c r="AA25" s="366" t="s">
        <v>102</v>
      </c>
      <c r="AB25" s="366" t="s">
        <v>24</v>
      </c>
      <c r="AC25" s="366" t="s">
        <v>103</v>
      </c>
      <c r="AD25" s="366" t="s">
        <v>104</v>
      </c>
      <c r="AE25" s="366" t="s">
        <v>24</v>
      </c>
      <c r="AF25" s="366" t="s">
        <v>105</v>
      </c>
      <c r="AG25" s="366" t="s">
        <v>106</v>
      </c>
      <c r="AH25" s="366" t="s">
        <v>24</v>
      </c>
      <c r="AI25" s="366" t="s">
        <v>107</v>
      </c>
      <c r="AJ25" s="366" t="s">
        <v>108</v>
      </c>
      <c r="AK25" s="366" t="s">
        <v>24</v>
      </c>
      <c r="AM25" s="334" t="s">
        <v>60</v>
      </c>
      <c r="AN25" s="335"/>
      <c r="AO25" s="336" t="s">
        <v>55</v>
      </c>
      <c r="AP25" s="337"/>
      <c r="AQ25" s="336" t="s">
        <v>56</v>
      </c>
      <c r="AR25" s="338"/>
      <c r="AS25" s="336" t="s">
        <v>57</v>
      </c>
      <c r="AT25" s="337"/>
      <c r="AU25" s="336" t="s">
        <v>58</v>
      </c>
      <c r="AV25" s="337"/>
      <c r="AW25" s="336" t="s">
        <v>59</v>
      </c>
      <c r="AX25" s="338"/>
      <c r="AY25" s="337"/>
    </row>
    <row r="26" spans="1:51" ht="16" thickBot="1" x14ac:dyDescent="0.35">
      <c r="B26" s="42"/>
      <c r="C26" s="332" t="s">
        <v>11</v>
      </c>
      <c r="D26" s="275" t="e">
        <f>_xlfn.STDEV.S(D11:D24)</f>
        <v>#DIV/0!</v>
      </c>
      <c r="E26" s="275" t="e">
        <f t="shared" ref="E26:F26" si="28">_xlfn.STDEV.S(E11:E24)</f>
        <v>#DIV/0!</v>
      </c>
      <c r="F26" s="275" t="e">
        <f t="shared" si="28"/>
        <v>#DIV/0!</v>
      </c>
      <c r="G26" s="275" t="e">
        <f t="shared" ref="G26:K26" si="29">_xlfn.STDEV.S(G11:G24)</f>
        <v>#DIV/0!</v>
      </c>
      <c r="H26" s="275" t="e">
        <f t="shared" si="29"/>
        <v>#DIV/0!</v>
      </c>
      <c r="I26" s="275" t="e">
        <f t="shared" si="29"/>
        <v>#DIV/0!</v>
      </c>
      <c r="J26" s="275" t="e">
        <f t="shared" si="29"/>
        <v>#DIV/0!</v>
      </c>
      <c r="K26" s="275" t="e">
        <f t="shared" si="29"/>
        <v>#DIV/0!</v>
      </c>
      <c r="L26" s="275" t="e">
        <f t="shared" ref="L26:Q26" si="30">_xlfn.STDEV.S(L11:L24)</f>
        <v>#DIV/0!</v>
      </c>
      <c r="M26" s="275" t="e">
        <f t="shared" si="30"/>
        <v>#DIV/0!</v>
      </c>
      <c r="N26" s="275" t="e">
        <f t="shared" si="30"/>
        <v>#DIV/0!</v>
      </c>
      <c r="O26" s="275" t="e">
        <f t="shared" si="30"/>
        <v>#DIV/0!</v>
      </c>
      <c r="P26" s="275" t="e">
        <f t="shared" si="30"/>
        <v>#DIV/0!</v>
      </c>
      <c r="Q26" s="275" t="e">
        <f t="shared" si="30"/>
        <v>#DIV/0!</v>
      </c>
      <c r="R26" s="258" t="e">
        <f>_xlfn.NORM.DIST(W26,M$25,M$26,FALSE)</f>
        <v>#DIV/0!</v>
      </c>
      <c r="S26" s="259" t="e">
        <f>_xlfn.NORM.DIST(Z26,N$25,N$26,FALSE)</f>
        <v>#DIV/0!</v>
      </c>
      <c r="T26" s="259" t="e">
        <f>_xlfn.NORM.DIST(AC26,O$25,O$26,FALSE)</f>
        <v>#DIV/0!</v>
      </c>
      <c r="U26" s="259" t="e">
        <f>_xlfn.NORM.DIST(AF26,P$25,P$26,FALSE)</f>
        <v>#DIV/0!</v>
      </c>
      <c r="V26" s="259" t="e">
        <f>_xlfn.NORM.DIST(AI26,Q$25,Q$26,FALSE)</f>
        <v>#DIV/0!</v>
      </c>
      <c r="W26" s="328"/>
      <c r="X26" s="261" t="e">
        <f>(M$25-W26)/M$26</f>
        <v>#DIV/0!</v>
      </c>
      <c r="Y26" s="262" t="e">
        <f>IF(W26=0, ABS((AVERAGE($X$26:$X$39))/1000), ABS(X26))</f>
        <v>#DIV/0!</v>
      </c>
      <c r="Z26" s="328"/>
      <c r="AA26" s="261" t="e">
        <f>(N$25-Z26)/N$26</f>
        <v>#DIV/0!</v>
      </c>
      <c r="AB26" s="262" t="e">
        <f>IF(Z26=0, ABS((AVERAGE($AA$26:$AA$39))/1000), ABS(AA26))</f>
        <v>#DIV/0!</v>
      </c>
      <c r="AC26" s="328"/>
      <c r="AD26" s="261" t="e">
        <f>(O$25-AC26)/O$26</f>
        <v>#DIV/0!</v>
      </c>
      <c r="AE26" s="262" t="e">
        <f>IF(AC26=0, ABS((AVERAGE($AD$26:$AD$39))/1000), ABS(AD26))</f>
        <v>#DIV/0!</v>
      </c>
      <c r="AF26" s="328"/>
      <c r="AG26" s="261" t="e">
        <f>(P$25-AF26)/P$26</f>
        <v>#DIV/0!</v>
      </c>
      <c r="AH26" s="262" t="e">
        <f>IF(AF26=0, ABS((AVERAGE($AG$26:$AG$39))/1000), ABS(AG26))</f>
        <v>#DIV/0!</v>
      </c>
      <c r="AI26" s="328"/>
      <c r="AJ26" s="261" t="e">
        <f>(Q$25-AI26)/Q$26</f>
        <v>#DIV/0!</v>
      </c>
      <c r="AK26" s="262" t="e">
        <f>IF(AI26=0, ABS((AVERAGE($AJ$26:$AJ$39))/1000), ABS(AJ26))</f>
        <v>#DIV/0!</v>
      </c>
      <c r="AM26" s="352"/>
      <c r="AN26" s="353"/>
      <c r="AO26" s="354"/>
      <c r="AP26" s="355"/>
      <c r="AQ26" s="356" t="e">
        <f>J25</f>
        <v>#DIV/0!</v>
      </c>
      <c r="AR26" s="357"/>
      <c r="AS26" s="358" t="e">
        <f>O25</f>
        <v>#DIV/0!</v>
      </c>
      <c r="AT26" s="359"/>
      <c r="AU26" s="358">
        <f>AM26+AO26</f>
        <v>0</v>
      </c>
      <c r="AV26" s="359"/>
      <c r="AW26" s="360"/>
      <c r="AX26" s="361"/>
      <c r="AY26" s="362"/>
    </row>
    <row r="27" spans="1:51" ht="16" thickBot="1" x14ac:dyDescent="0.35">
      <c r="B27" s="42"/>
      <c r="C27" s="332" t="s">
        <v>12</v>
      </c>
      <c r="D27" s="275" t="e">
        <f t="shared" ref="D27:F27" si="31">(D26/D25)*100</f>
        <v>#DIV/0!</v>
      </c>
      <c r="E27" s="275" t="e">
        <f t="shared" si="31"/>
        <v>#DIV/0!</v>
      </c>
      <c r="F27" s="275" t="e">
        <f t="shared" si="31"/>
        <v>#DIV/0!</v>
      </c>
      <c r="G27" s="275" t="e">
        <f t="shared" ref="G27:K27" si="32">(G26/G25)*100</f>
        <v>#DIV/0!</v>
      </c>
      <c r="H27" s="275" t="e">
        <f t="shared" si="32"/>
        <v>#DIV/0!</v>
      </c>
      <c r="I27" s="275" t="e">
        <f t="shared" si="32"/>
        <v>#DIV/0!</v>
      </c>
      <c r="J27" s="275" t="e">
        <f t="shared" si="32"/>
        <v>#DIV/0!</v>
      </c>
      <c r="K27" s="275" t="e">
        <f t="shared" si="32"/>
        <v>#DIV/0!</v>
      </c>
      <c r="L27" s="275" t="e">
        <f t="shared" ref="L27:Q27" si="33">(L26/L25)*100</f>
        <v>#DIV/0!</v>
      </c>
      <c r="M27" s="275" t="e">
        <f t="shared" si="33"/>
        <v>#DIV/0!</v>
      </c>
      <c r="N27" s="275" t="e">
        <f t="shared" si="33"/>
        <v>#DIV/0!</v>
      </c>
      <c r="O27" s="275" t="e">
        <f t="shared" si="33"/>
        <v>#DIV/0!</v>
      </c>
      <c r="P27" s="275" t="e">
        <f t="shared" si="33"/>
        <v>#DIV/0!</v>
      </c>
      <c r="Q27" s="275" t="e">
        <f t="shared" si="33"/>
        <v>#DIV/0!</v>
      </c>
      <c r="R27" s="258" t="e">
        <f t="shared" ref="R27:R39" si="34">_xlfn.NORM.DIST(W27,M$25,M$26,FALSE)</f>
        <v>#DIV/0!</v>
      </c>
      <c r="S27" s="259" t="e">
        <f t="shared" ref="S27:S39" si="35">_xlfn.NORM.DIST(Z27,N$25,N$26,FALSE)</f>
        <v>#DIV/0!</v>
      </c>
      <c r="T27" s="259" t="e">
        <f t="shared" ref="T27:T39" si="36">_xlfn.NORM.DIST(AC27,O$25,O$26,FALSE)</f>
        <v>#DIV/0!</v>
      </c>
      <c r="U27" s="259" t="e">
        <f t="shared" ref="U27:U39" si="37">_xlfn.NORM.DIST(AF27,P$25,P$26,FALSE)</f>
        <v>#DIV/0!</v>
      </c>
      <c r="V27" s="259" t="e">
        <f t="shared" ref="V27:V39" si="38">_xlfn.NORM.DIST(AI27,Q$25,Q$26,FALSE)</f>
        <v>#DIV/0!</v>
      </c>
      <c r="W27" s="328"/>
      <c r="X27" s="261" t="e">
        <f t="shared" ref="X27:X39" si="39">(M$25-W27)/M$26</f>
        <v>#DIV/0!</v>
      </c>
      <c r="Y27" s="262" t="e">
        <f t="shared" ref="Y27:Y39" si="40">IF(W27=0, ABS((AVERAGE($X$26:$X$39))/1000), ABS(X27))</f>
        <v>#DIV/0!</v>
      </c>
      <c r="Z27" s="328"/>
      <c r="AA27" s="261" t="e">
        <f t="shared" ref="AA27:AA39" si="41">(N$25-Z27)/N$26</f>
        <v>#DIV/0!</v>
      </c>
      <c r="AB27" s="262" t="e">
        <f t="shared" ref="AB27:AB39" si="42">IF(Z27=0, ABS((AVERAGE($AA$26:$AA$39))/1000), ABS(AA27))</f>
        <v>#DIV/0!</v>
      </c>
      <c r="AC27" s="328"/>
      <c r="AD27" s="261" t="e">
        <f t="shared" ref="AD27:AD39" si="43">(O$25-AC27)/O$26</f>
        <v>#DIV/0!</v>
      </c>
      <c r="AE27" s="262" t="e">
        <f t="shared" ref="AE27:AE39" si="44">IF(AC27=0, ABS((AVERAGE($AD$26:$AD$39))/1000), ABS(AD27))</f>
        <v>#DIV/0!</v>
      </c>
      <c r="AF27" s="328"/>
      <c r="AG27" s="261" t="e">
        <f t="shared" ref="AG27:AG39" si="45">(P$25-AF27)/P$26</f>
        <v>#DIV/0!</v>
      </c>
      <c r="AH27" s="262" t="e">
        <f t="shared" ref="AH27:AH39" si="46">IF(AF27=0, ABS((AVERAGE($AG$26:$AG$39))/1000), ABS(AG27))</f>
        <v>#DIV/0!</v>
      </c>
      <c r="AI27" s="328"/>
      <c r="AJ27" s="261" t="e">
        <f t="shared" ref="AJ27:AJ39" si="47">(Q$25-AI27)/Q$26</f>
        <v>#DIV/0!</v>
      </c>
      <c r="AK27" s="262" t="e">
        <f t="shared" ref="AK27:AK39" si="48">IF(AI27=0, ABS((AVERAGE($AJ$26:$AJ$39))/1000), ABS(AJ27))</f>
        <v>#DIV/0!</v>
      </c>
      <c r="AM27" s="350" t="s">
        <v>65</v>
      </c>
      <c r="AN27" s="336" t="s">
        <v>61</v>
      </c>
      <c r="AO27" s="338"/>
      <c r="AP27" s="338"/>
      <c r="AQ27" s="338"/>
      <c r="AR27" s="338"/>
      <c r="AS27" s="351"/>
    </row>
    <row r="28" spans="1:51" ht="19.25" customHeight="1" x14ac:dyDescent="0.3">
      <c r="B28" s="42"/>
      <c r="C28" s="332" t="s">
        <v>13</v>
      </c>
      <c r="D28" s="284" t="e">
        <f>ABS(((D7-D25)/D7)*100)</f>
        <v>#DIV/0!</v>
      </c>
      <c r="E28" s="284" t="e">
        <f t="shared" ref="E28:G28" si="49">ABS(((E7-E25)/E7)*100)</f>
        <v>#DIV/0!</v>
      </c>
      <c r="F28" s="284" t="e">
        <f t="shared" si="49"/>
        <v>#DIV/0!</v>
      </c>
      <c r="G28" s="284" t="e">
        <f t="shared" si="49"/>
        <v>#DIV/0!</v>
      </c>
      <c r="H28" s="290" t="s">
        <v>52</v>
      </c>
      <c r="I28" s="290" t="s">
        <v>52</v>
      </c>
      <c r="J28" s="290" t="s">
        <v>52</v>
      </c>
      <c r="K28" s="290" t="s">
        <v>52</v>
      </c>
      <c r="L28" s="290" t="s">
        <v>52</v>
      </c>
      <c r="M28" s="290" t="s">
        <v>52</v>
      </c>
      <c r="N28" s="290" t="s">
        <v>52</v>
      </c>
      <c r="O28" s="290" t="s">
        <v>52</v>
      </c>
      <c r="P28" s="290" t="s">
        <v>52</v>
      </c>
      <c r="Q28" s="290" t="s">
        <v>52</v>
      </c>
      <c r="R28" s="258" t="e">
        <f t="shared" si="34"/>
        <v>#DIV/0!</v>
      </c>
      <c r="S28" s="259" t="e">
        <f t="shared" si="35"/>
        <v>#DIV/0!</v>
      </c>
      <c r="T28" s="259" t="e">
        <f t="shared" si="36"/>
        <v>#DIV/0!</v>
      </c>
      <c r="U28" s="259" t="e">
        <f t="shared" si="37"/>
        <v>#DIV/0!</v>
      </c>
      <c r="V28" s="259" t="e">
        <f t="shared" si="38"/>
        <v>#DIV/0!</v>
      </c>
      <c r="W28" s="328"/>
      <c r="X28" s="261" t="e">
        <f t="shared" si="39"/>
        <v>#DIV/0!</v>
      </c>
      <c r="Y28" s="262" t="e">
        <f t="shared" si="40"/>
        <v>#DIV/0!</v>
      </c>
      <c r="Z28" s="328"/>
      <c r="AA28" s="261" t="e">
        <f t="shared" si="41"/>
        <v>#DIV/0!</v>
      </c>
      <c r="AB28" s="262" t="e">
        <f t="shared" si="42"/>
        <v>#DIV/0!</v>
      </c>
      <c r="AC28" s="328"/>
      <c r="AD28" s="261" t="e">
        <f t="shared" si="43"/>
        <v>#DIV/0!</v>
      </c>
      <c r="AE28" s="262" t="e">
        <f t="shared" si="44"/>
        <v>#DIV/0!</v>
      </c>
      <c r="AF28" s="328"/>
      <c r="AG28" s="261" t="e">
        <f t="shared" si="45"/>
        <v>#DIV/0!</v>
      </c>
      <c r="AH28" s="262" t="e">
        <f t="shared" si="46"/>
        <v>#DIV/0!</v>
      </c>
      <c r="AI28" s="328"/>
      <c r="AJ28" s="261" t="e">
        <f t="shared" si="47"/>
        <v>#DIV/0!</v>
      </c>
      <c r="AK28" s="262" t="e">
        <f t="shared" si="48"/>
        <v>#DIV/0!</v>
      </c>
    </row>
    <row r="29" spans="1:51" ht="20.399999999999999" customHeight="1" x14ac:dyDescent="0.3">
      <c r="B29" s="42"/>
      <c r="C29" s="332" t="s">
        <v>14</v>
      </c>
      <c r="D29" s="290">
        <f>COUNT(D11:D24)</f>
        <v>0</v>
      </c>
      <c r="E29" s="290">
        <f t="shared" ref="E29:Q29" si="50">COUNT(E11:E24)</f>
        <v>0</v>
      </c>
      <c r="F29" s="290">
        <f t="shared" si="50"/>
        <v>0</v>
      </c>
      <c r="G29" s="290">
        <f t="shared" si="50"/>
        <v>0</v>
      </c>
      <c r="H29" s="290">
        <f t="shared" si="50"/>
        <v>0</v>
      </c>
      <c r="I29" s="290">
        <f t="shared" si="50"/>
        <v>0</v>
      </c>
      <c r="J29" s="290">
        <f t="shared" si="50"/>
        <v>0</v>
      </c>
      <c r="K29" s="290">
        <f t="shared" si="50"/>
        <v>0</v>
      </c>
      <c r="L29" s="290">
        <f t="shared" si="50"/>
        <v>0</v>
      </c>
      <c r="M29" s="290">
        <f t="shared" si="50"/>
        <v>0</v>
      </c>
      <c r="N29" s="290">
        <f t="shared" si="50"/>
        <v>0</v>
      </c>
      <c r="O29" s="290">
        <f t="shared" si="50"/>
        <v>0</v>
      </c>
      <c r="P29" s="290">
        <f t="shared" si="50"/>
        <v>0</v>
      </c>
      <c r="Q29" s="290">
        <f t="shared" si="50"/>
        <v>0</v>
      </c>
      <c r="R29" s="258" t="e">
        <f t="shared" si="34"/>
        <v>#DIV/0!</v>
      </c>
      <c r="S29" s="259" t="e">
        <f t="shared" si="35"/>
        <v>#DIV/0!</v>
      </c>
      <c r="T29" s="259" t="e">
        <f t="shared" si="36"/>
        <v>#DIV/0!</v>
      </c>
      <c r="U29" s="259" t="e">
        <f t="shared" si="37"/>
        <v>#DIV/0!</v>
      </c>
      <c r="V29" s="259" t="e">
        <f t="shared" si="38"/>
        <v>#DIV/0!</v>
      </c>
      <c r="W29" s="328"/>
      <c r="X29" s="261" t="e">
        <f t="shared" si="39"/>
        <v>#DIV/0!</v>
      </c>
      <c r="Y29" s="262" t="e">
        <f t="shared" si="40"/>
        <v>#DIV/0!</v>
      </c>
      <c r="Z29" s="328"/>
      <c r="AA29" s="261" t="e">
        <f t="shared" si="41"/>
        <v>#DIV/0!</v>
      </c>
      <c r="AB29" s="262" t="e">
        <f t="shared" si="42"/>
        <v>#DIV/0!</v>
      </c>
      <c r="AC29" s="328"/>
      <c r="AD29" s="261" t="e">
        <f t="shared" si="43"/>
        <v>#DIV/0!</v>
      </c>
      <c r="AE29" s="262" t="e">
        <f t="shared" si="44"/>
        <v>#DIV/0!</v>
      </c>
      <c r="AF29" s="328"/>
      <c r="AG29" s="261" t="e">
        <f t="shared" si="45"/>
        <v>#DIV/0!</v>
      </c>
      <c r="AH29" s="262" t="e">
        <f t="shared" si="46"/>
        <v>#DIV/0!</v>
      </c>
      <c r="AI29" s="328"/>
      <c r="AJ29" s="261" t="e">
        <f t="shared" si="47"/>
        <v>#DIV/0!</v>
      </c>
      <c r="AK29" s="262" t="e">
        <f t="shared" si="48"/>
        <v>#DIV/0!</v>
      </c>
    </row>
    <row r="30" spans="1:51" ht="16" thickBot="1" x14ac:dyDescent="0.35">
      <c r="B30" s="42"/>
      <c r="C30" s="332" t="s">
        <v>15</v>
      </c>
      <c r="D30" s="284">
        <f>MIN(D11:D24)</f>
        <v>0</v>
      </c>
      <c r="E30" s="284">
        <f t="shared" ref="E30:F30" si="51">MIN(E11:E24)</f>
        <v>0</v>
      </c>
      <c r="F30" s="284">
        <f t="shared" si="51"/>
        <v>0</v>
      </c>
      <c r="G30" s="284">
        <f t="shared" ref="G30:K30" si="52">MIN(G11:G24)</f>
        <v>0</v>
      </c>
      <c r="H30" s="284">
        <f t="shared" si="52"/>
        <v>0</v>
      </c>
      <c r="I30" s="284">
        <f t="shared" si="52"/>
        <v>0</v>
      </c>
      <c r="J30" s="284">
        <f t="shared" si="52"/>
        <v>0</v>
      </c>
      <c r="K30" s="284">
        <f t="shared" si="52"/>
        <v>0</v>
      </c>
      <c r="L30" s="284">
        <f t="shared" ref="L30:Q30" si="53">MIN(L11:L24)</f>
        <v>0</v>
      </c>
      <c r="M30" s="284">
        <f t="shared" si="53"/>
        <v>0</v>
      </c>
      <c r="N30" s="284">
        <f t="shared" si="53"/>
        <v>0</v>
      </c>
      <c r="O30" s="284">
        <f t="shared" si="53"/>
        <v>0</v>
      </c>
      <c r="P30" s="284">
        <f t="shared" si="53"/>
        <v>0</v>
      </c>
      <c r="Q30" s="284">
        <f t="shared" si="53"/>
        <v>0</v>
      </c>
      <c r="R30" s="258" t="e">
        <f t="shared" si="34"/>
        <v>#DIV/0!</v>
      </c>
      <c r="S30" s="259" t="e">
        <f t="shared" si="35"/>
        <v>#DIV/0!</v>
      </c>
      <c r="T30" s="259" t="e">
        <f t="shared" si="36"/>
        <v>#DIV/0!</v>
      </c>
      <c r="U30" s="259" t="e">
        <f t="shared" si="37"/>
        <v>#DIV/0!</v>
      </c>
      <c r="V30" s="259" t="e">
        <f t="shared" si="38"/>
        <v>#DIV/0!</v>
      </c>
      <c r="W30" s="328"/>
      <c r="X30" s="261" t="e">
        <f t="shared" si="39"/>
        <v>#DIV/0!</v>
      </c>
      <c r="Y30" s="262" t="e">
        <f t="shared" si="40"/>
        <v>#DIV/0!</v>
      </c>
      <c r="Z30" s="328"/>
      <c r="AA30" s="261" t="e">
        <f t="shared" si="41"/>
        <v>#DIV/0!</v>
      </c>
      <c r="AB30" s="262" t="e">
        <f t="shared" si="42"/>
        <v>#DIV/0!</v>
      </c>
      <c r="AC30" s="328"/>
      <c r="AD30" s="261" t="e">
        <f t="shared" si="43"/>
        <v>#DIV/0!</v>
      </c>
      <c r="AE30" s="262" t="e">
        <f t="shared" si="44"/>
        <v>#DIV/0!</v>
      </c>
      <c r="AF30" s="328"/>
      <c r="AG30" s="261" t="e">
        <f t="shared" si="45"/>
        <v>#DIV/0!</v>
      </c>
      <c r="AH30" s="262" t="e">
        <f t="shared" si="46"/>
        <v>#DIV/0!</v>
      </c>
      <c r="AI30" s="328"/>
      <c r="AJ30" s="261" t="e">
        <f t="shared" si="47"/>
        <v>#DIV/0!</v>
      </c>
      <c r="AK30" s="262" t="e">
        <f t="shared" si="48"/>
        <v>#DIV/0!</v>
      </c>
    </row>
    <row r="31" spans="1:51" ht="35.25" customHeight="1" thickBot="1" x14ac:dyDescent="0.35">
      <c r="B31" s="42"/>
      <c r="C31" s="332" t="s">
        <v>16</v>
      </c>
      <c r="D31" s="284">
        <f>MAX(D11:D24)</f>
        <v>0</v>
      </c>
      <c r="E31" s="284">
        <f t="shared" ref="E31:F31" si="54">MAX(E11:E24)</f>
        <v>0</v>
      </c>
      <c r="F31" s="284">
        <f t="shared" si="54"/>
        <v>0</v>
      </c>
      <c r="G31" s="284">
        <f t="shared" ref="G31:K31" si="55">MAX(G11:G24)</f>
        <v>0</v>
      </c>
      <c r="H31" s="284">
        <f t="shared" si="55"/>
        <v>0</v>
      </c>
      <c r="I31" s="284">
        <f t="shared" si="55"/>
        <v>0</v>
      </c>
      <c r="J31" s="284">
        <f t="shared" si="55"/>
        <v>0</v>
      </c>
      <c r="K31" s="284">
        <f t="shared" si="55"/>
        <v>0</v>
      </c>
      <c r="L31" s="284">
        <f t="shared" ref="L31:Q31" si="56">MAX(L11:L24)</f>
        <v>0</v>
      </c>
      <c r="M31" s="284">
        <f t="shared" si="56"/>
        <v>0</v>
      </c>
      <c r="N31" s="284">
        <f t="shared" si="56"/>
        <v>0</v>
      </c>
      <c r="O31" s="284">
        <f t="shared" si="56"/>
        <v>0</v>
      </c>
      <c r="P31" s="284">
        <f t="shared" si="56"/>
        <v>0</v>
      </c>
      <c r="Q31" s="284">
        <f t="shared" si="56"/>
        <v>0</v>
      </c>
      <c r="R31" s="258" t="e">
        <f t="shared" si="34"/>
        <v>#DIV/0!</v>
      </c>
      <c r="S31" s="259" t="e">
        <f t="shared" si="35"/>
        <v>#DIV/0!</v>
      </c>
      <c r="T31" s="259" t="e">
        <f t="shared" si="36"/>
        <v>#DIV/0!</v>
      </c>
      <c r="U31" s="259" t="e">
        <f t="shared" si="37"/>
        <v>#DIV/0!</v>
      </c>
      <c r="V31" s="259" t="e">
        <f t="shared" si="38"/>
        <v>#DIV/0!</v>
      </c>
      <c r="W31" s="328"/>
      <c r="X31" s="261" t="e">
        <f t="shared" si="39"/>
        <v>#DIV/0!</v>
      </c>
      <c r="Y31" s="262" t="e">
        <f t="shared" si="40"/>
        <v>#DIV/0!</v>
      </c>
      <c r="Z31" s="328"/>
      <c r="AA31" s="261" t="e">
        <f t="shared" si="41"/>
        <v>#DIV/0!</v>
      </c>
      <c r="AB31" s="262" t="e">
        <f t="shared" si="42"/>
        <v>#DIV/0!</v>
      </c>
      <c r="AC31" s="328"/>
      <c r="AD31" s="261" t="e">
        <f t="shared" si="43"/>
        <v>#DIV/0!</v>
      </c>
      <c r="AE31" s="262" t="e">
        <f t="shared" si="44"/>
        <v>#DIV/0!</v>
      </c>
      <c r="AF31" s="328"/>
      <c r="AG31" s="261" t="e">
        <f t="shared" si="45"/>
        <v>#DIV/0!</v>
      </c>
      <c r="AH31" s="262" t="e">
        <f t="shared" si="46"/>
        <v>#DIV/0!</v>
      </c>
      <c r="AI31" s="328"/>
      <c r="AJ31" s="261" t="e">
        <f t="shared" si="47"/>
        <v>#DIV/0!</v>
      </c>
      <c r="AK31" s="262" t="e">
        <f t="shared" si="48"/>
        <v>#DIV/0!</v>
      </c>
      <c r="AM31" s="334" t="s">
        <v>60</v>
      </c>
      <c r="AN31" s="335"/>
      <c r="AO31" s="336" t="s">
        <v>55</v>
      </c>
      <c r="AP31" s="337"/>
      <c r="AQ31" s="336" t="s">
        <v>56</v>
      </c>
      <c r="AR31" s="338"/>
      <c r="AS31" s="336" t="s">
        <v>57</v>
      </c>
      <c r="AT31" s="337"/>
      <c r="AU31" s="336" t="s">
        <v>58</v>
      </c>
      <c r="AV31" s="337"/>
      <c r="AW31" s="336" t="s">
        <v>59</v>
      </c>
      <c r="AX31" s="338"/>
      <c r="AY31" s="337"/>
    </row>
    <row r="32" spans="1:51" ht="16" thickBot="1" x14ac:dyDescent="0.35">
      <c r="B32" s="42"/>
      <c r="C32" s="332" t="s">
        <v>17</v>
      </c>
      <c r="D32" s="290">
        <f t="shared" ref="D32:F32" si="57">D31-D30</f>
        <v>0</v>
      </c>
      <c r="E32" s="290">
        <f t="shared" si="57"/>
        <v>0</v>
      </c>
      <c r="F32" s="290">
        <f t="shared" si="57"/>
        <v>0</v>
      </c>
      <c r="G32" s="290">
        <f t="shared" ref="G32:K32" si="58">G31-G30</f>
        <v>0</v>
      </c>
      <c r="H32" s="290">
        <f t="shared" si="58"/>
        <v>0</v>
      </c>
      <c r="I32" s="290">
        <f t="shared" si="58"/>
        <v>0</v>
      </c>
      <c r="J32" s="290">
        <f t="shared" si="58"/>
        <v>0</v>
      </c>
      <c r="K32" s="290">
        <f t="shared" si="58"/>
        <v>0</v>
      </c>
      <c r="L32" s="290">
        <f t="shared" ref="L32:Q32" si="59">L31-L30</f>
        <v>0</v>
      </c>
      <c r="M32" s="290">
        <f t="shared" si="59"/>
        <v>0</v>
      </c>
      <c r="N32" s="290">
        <f t="shared" si="59"/>
        <v>0</v>
      </c>
      <c r="O32" s="290">
        <f t="shared" si="59"/>
        <v>0</v>
      </c>
      <c r="P32" s="290">
        <f t="shared" si="59"/>
        <v>0</v>
      </c>
      <c r="Q32" s="290">
        <f t="shared" si="59"/>
        <v>0</v>
      </c>
      <c r="R32" s="258" t="e">
        <f t="shared" si="34"/>
        <v>#DIV/0!</v>
      </c>
      <c r="S32" s="259" t="e">
        <f t="shared" si="35"/>
        <v>#DIV/0!</v>
      </c>
      <c r="T32" s="259" t="e">
        <f t="shared" si="36"/>
        <v>#DIV/0!</v>
      </c>
      <c r="U32" s="259" t="e">
        <f t="shared" si="37"/>
        <v>#DIV/0!</v>
      </c>
      <c r="V32" s="259" t="e">
        <f t="shared" si="38"/>
        <v>#DIV/0!</v>
      </c>
      <c r="W32" s="328"/>
      <c r="X32" s="261" t="e">
        <f t="shared" si="39"/>
        <v>#DIV/0!</v>
      </c>
      <c r="Y32" s="262" t="e">
        <f t="shared" si="40"/>
        <v>#DIV/0!</v>
      </c>
      <c r="Z32" s="328"/>
      <c r="AA32" s="261" t="e">
        <f t="shared" si="41"/>
        <v>#DIV/0!</v>
      </c>
      <c r="AB32" s="262" t="e">
        <f t="shared" si="42"/>
        <v>#DIV/0!</v>
      </c>
      <c r="AC32" s="328"/>
      <c r="AD32" s="261" t="e">
        <f t="shared" si="43"/>
        <v>#DIV/0!</v>
      </c>
      <c r="AE32" s="262" t="e">
        <f t="shared" si="44"/>
        <v>#DIV/0!</v>
      </c>
      <c r="AF32" s="328"/>
      <c r="AG32" s="261" t="e">
        <f t="shared" si="45"/>
        <v>#DIV/0!</v>
      </c>
      <c r="AH32" s="262" t="e">
        <f t="shared" si="46"/>
        <v>#DIV/0!</v>
      </c>
      <c r="AI32" s="328"/>
      <c r="AJ32" s="261" t="e">
        <f t="shared" si="47"/>
        <v>#DIV/0!</v>
      </c>
      <c r="AK32" s="262" t="e">
        <f t="shared" si="48"/>
        <v>#DIV/0!</v>
      </c>
      <c r="AM32" s="352"/>
      <c r="AN32" s="353"/>
      <c r="AO32" s="354"/>
      <c r="AP32" s="355"/>
      <c r="AQ32" s="356" t="e">
        <f>K25</f>
        <v>#DIV/0!</v>
      </c>
      <c r="AR32" s="357"/>
      <c r="AS32" s="358" t="e">
        <f>P25</f>
        <v>#DIV/0!</v>
      </c>
      <c r="AT32" s="359"/>
      <c r="AU32" s="358">
        <f>AM32+AO32</f>
        <v>0</v>
      </c>
      <c r="AV32" s="359"/>
      <c r="AW32" s="360"/>
      <c r="AX32" s="361"/>
      <c r="AY32" s="362"/>
    </row>
    <row r="33" spans="2:51" ht="48.65" customHeight="1" thickBot="1" x14ac:dyDescent="0.35">
      <c r="B33" s="42"/>
      <c r="C33" s="367" t="s">
        <v>132</v>
      </c>
      <c r="D33" s="302" t="e">
        <f>IF(D35&lt;D34,"DATOS NO PASAN","DATOS PASAN")</f>
        <v>#DIV/0!</v>
      </c>
      <c r="E33" s="302" t="e">
        <f t="shared" ref="E33:Q33" si="60">IF(E35&lt;E34,"DATOS NO PASAN","DATOS PASAN")</f>
        <v>#DIV/0!</v>
      </c>
      <c r="F33" s="302" t="e">
        <f t="shared" si="60"/>
        <v>#DIV/0!</v>
      </c>
      <c r="G33" s="302" t="e">
        <f t="shared" si="60"/>
        <v>#DIV/0!</v>
      </c>
      <c r="H33" s="302" t="e">
        <f t="shared" si="60"/>
        <v>#DIV/0!</v>
      </c>
      <c r="I33" s="302" t="e">
        <f t="shared" si="60"/>
        <v>#DIV/0!</v>
      </c>
      <c r="J33" s="302" t="e">
        <f t="shared" si="60"/>
        <v>#DIV/0!</v>
      </c>
      <c r="K33" s="302" t="e">
        <f t="shared" si="60"/>
        <v>#DIV/0!</v>
      </c>
      <c r="L33" s="302" t="e">
        <f t="shared" si="60"/>
        <v>#DIV/0!</v>
      </c>
      <c r="M33" s="302" t="e">
        <f t="shared" si="60"/>
        <v>#DIV/0!</v>
      </c>
      <c r="N33" s="302" t="e">
        <f t="shared" si="60"/>
        <v>#DIV/0!</v>
      </c>
      <c r="O33" s="302" t="e">
        <f t="shared" si="60"/>
        <v>#DIV/0!</v>
      </c>
      <c r="P33" s="302" t="e">
        <f t="shared" si="60"/>
        <v>#DIV/0!</v>
      </c>
      <c r="Q33" s="302" t="e">
        <f t="shared" si="60"/>
        <v>#DIV/0!</v>
      </c>
      <c r="R33" s="258" t="e">
        <f t="shared" si="34"/>
        <v>#DIV/0!</v>
      </c>
      <c r="S33" s="259" t="e">
        <f t="shared" si="35"/>
        <v>#DIV/0!</v>
      </c>
      <c r="T33" s="259" t="e">
        <f t="shared" si="36"/>
        <v>#DIV/0!</v>
      </c>
      <c r="U33" s="259" t="e">
        <f t="shared" si="37"/>
        <v>#DIV/0!</v>
      </c>
      <c r="V33" s="259" t="e">
        <f t="shared" si="38"/>
        <v>#DIV/0!</v>
      </c>
      <c r="W33" s="328"/>
      <c r="X33" s="261" t="e">
        <f t="shared" si="39"/>
        <v>#DIV/0!</v>
      </c>
      <c r="Y33" s="262" t="e">
        <f t="shared" si="40"/>
        <v>#DIV/0!</v>
      </c>
      <c r="Z33" s="328"/>
      <c r="AA33" s="261" t="e">
        <f t="shared" si="41"/>
        <v>#DIV/0!</v>
      </c>
      <c r="AB33" s="262" t="e">
        <f t="shared" si="42"/>
        <v>#DIV/0!</v>
      </c>
      <c r="AC33" s="328"/>
      <c r="AD33" s="261" t="e">
        <f t="shared" si="43"/>
        <v>#DIV/0!</v>
      </c>
      <c r="AE33" s="262" t="e">
        <f t="shared" si="44"/>
        <v>#DIV/0!</v>
      </c>
      <c r="AF33" s="328"/>
      <c r="AG33" s="261" t="e">
        <f t="shared" si="45"/>
        <v>#DIV/0!</v>
      </c>
      <c r="AH33" s="262" t="e">
        <f t="shared" si="46"/>
        <v>#DIV/0!</v>
      </c>
      <c r="AI33" s="328"/>
      <c r="AJ33" s="261" t="e">
        <f t="shared" si="47"/>
        <v>#DIV/0!</v>
      </c>
      <c r="AK33" s="262" t="e">
        <f t="shared" si="48"/>
        <v>#DIV/0!</v>
      </c>
      <c r="AM33" s="350" t="s">
        <v>66</v>
      </c>
      <c r="AN33" s="336" t="s">
        <v>61</v>
      </c>
      <c r="AO33" s="338"/>
      <c r="AP33" s="338"/>
      <c r="AQ33" s="338"/>
      <c r="AR33" s="338"/>
      <c r="AS33" s="351"/>
    </row>
    <row r="34" spans="2:51" ht="16" thickBot="1" x14ac:dyDescent="0.35">
      <c r="B34" s="42"/>
      <c r="C34" s="332" t="s">
        <v>18</v>
      </c>
      <c r="D34" s="284" t="e">
        <f>MAX(Y41:Y54)</f>
        <v>#DIV/0!</v>
      </c>
      <c r="E34" s="284" t="e">
        <f>MAX(AB41:AB54)</f>
        <v>#DIV/0!</v>
      </c>
      <c r="F34" s="284" t="e">
        <f>MAX(AE41:AE54)</f>
        <v>#DIV/0!</v>
      </c>
      <c r="G34" s="284" t="e">
        <f>MAX(AH41:AH54)</f>
        <v>#DIV/0!</v>
      </c>
      <c r="H34" s="284" t="e">
        <f>MAX(Y11:Y24)</f>
        <v>#DIV/0!</v>
      </c>
      <c r="I34" s="284" t="e">
        <f>MAX(AB11:AB24)</f>
        <v>#DIV/0!</v>
      </c>
      <c r="J34" s="284" t="e">
        <f>MAX(AE11:AE24)</f>
        <v>#DIV/0!</v>
      </c>
      <c r="K34" s="284" t="e">
        <f>MAX(AH11:AH24)</f>
        <v>#DIV/0!</v>
      </c>
      <c r="L34" s="284" t="e">
        <f>MAX(AK11:AK24)</f>
        <v>#DIV/0!</v>
      </c>
      <c r="M34" s="284" t="e">
        <f>MAX(Y26:Y39)</f>
        <v>#DIV/0!</v>
      </c>
      <c r="N34" s="284" t="e">
        <f>MAX(AB26:AB39)</f>
        <v>#DIV/0!</v>
      </c>
      <c r="O34" s="284" t="e">
        <f>MAX(AE26:AE39)</f>
        <v>#DIV/0!</v>
      </c>
      <c r="P34" s="284" t="e">
        <f>MAX(AH26:AH39)</f>
        <v>#DIV/0!</v>
      </c>
      <c r="Q34" s="284" t="e">
        <f>MAX(AK26:AK39)</f>
        <v>#DIV/0!</v>
      </c>
      <c r="R34" s="258" t="e">
        <f t="shared" si="34"/>
        <v>#DIV/0!</v>
      </c>
      <c r="S34" s="259" t="e">
        <f t="shared" si="35"/>
        <v>#DIV/0!</v>
      </c>
      <c r="T34" s="259" t="e">
        <f t="shared" si="36"/>
        <v>#DIV/0!</v>
      </c>
      <c r="U34" s="259" t="e">
        <f t="shared" si="37"/>
        <v>#DIV/0!</v>
      </c>
      <c r="V34" s="259" t="e">
        <f t="shared" si="38"/>
        <v>#DIV/0!</v>
      </c>
      <c r="W34" s="328"/>
      <c r="X34" s="261" t="e">
        <f t="shared" si="39"/>
        <v>#DIV/0!</v>
      </c>
      <c r="Y34" s="262" t="e">
        <f t="shared" si="40"/>
        <v>#DIV/0!</v>
      </c>
      <c r="Z34" s="328"/>
      <c r="AA34" s="261" t="e">
        <f t="shared" si="41"/>
        <v>#DIV/0!</v>
      </c>
      <c r="AB34" s="262" t="e">
        <f t="shared" si="42"/>
        <v>#DIV/0!</v>
      </c>
      <c r="AC34" s="328"/>
      <c r="AD34" s="261" t="e">
        <f t="shared" si="43"/>
        <v>#DIV/0!</v>
      </c>
      <c r="AE34" s="262" t="e">
        <f t="shared" si="44"/>
        <v>#DIV/0!</v>
      </c>
      <c r="AF34" s="328"/>
      <c r="AG34" s="261" t="e">
        <f t="shared" si="45"/>
        <v>#DIV/0!</v>
      </c>
      <c r="AH34" s="262" t="e">
        <f t="shared" si="46"/>
        <v>#DIV/0!</v>
      </c>
      <c r="AI34" s="328"/>
      <c r="AJ34" s="261" t="e">
        <f t="shared" si="47"/>
        <v>#DIV/0!</v>
      </c>
      <c r="AK34" s="262" t="e">
        <f t="shared" si="48"/>
        <v>#DIV/0!</v>
      </c>
    </row>
    <row r="35" spans="2:51" ht="36.75" customHeight="1" thickBot="1" x14ac:dyDescent="0.35">
      <c r="B35" s="42"/>
      <c r="C35" s="332" t="s">
        <v>53</v>
      </c>
      <c r="D35" s="284">
        <f>IF(D29=13, 2.33, IF(D29=14, 2.37, (0.0005*D29*D29*D29)-(0.021*D29*D29)+(0.3265*D29)+0.502+0.015))</f>
        <v>0.51700000000000002</v>
      </c>
      <c r="E35" s="284">
        <f t="shared" ref="E35:Q35" si="61">IF(E29=13, 2.33, IF(E29=14, 2.37, (0.0005*E29*E29*E29)-(0.021*E29*E29)+(0.3265*E29)+0.502+0.015))</f>
        <v>0.51700000000000002</v>
      </c>
      <c r="F35" s="284">
        <f t="shared" si="61"/>
        <v>0.51700000000000002</v>
      </c>
      <c r="G35" s="284">
        <f t="shared" si="61"/>
        <v>0.51700000000000002</v>
      </c>
      <c r="H35" s="284">
        <f t="shared" si="61"/>
        <v>0.51700000000000002</v>
      </c>
      <c r="I35" s="284">
        <f t="shared" si="61"/>
        <v>0.51700000000000002</v>
      </c>
      <c r="J35" s="284">
        <f t="shared" si="61"/>
        <v>0.51700000000000002</v>
      </c>
      <c r="K35" s="284">
        <f t="shared" si="61"/>
        <v>0.51700000000000002</v>
      </c>
      <c r="L35" s="284">
        <f t="shared" si="61"/>
        <v>0.51700000000000002</v>
      </c>
      <c r="M35" s="284">
        <f t="shared" si="61"/>
        <v>0.51700000000000002</v>
      </c>
      <c r="N35" s="284">
        <f t="shared" si="61"/>
        <v>0.51700000000000002</v>
      </c>
      <c r="O35" s="284">
        <f t="shared" si="61"/>
        <v>0.51700000000000002</v>
      </c>
      <c r="P35" s="284">
        <f t="shared" si="61"/>
        <v>0.51700000000000002</v>
      </c>
      <c r="Q35" s="284">
        <f t="shared" si="61"/>
        <v>0.51700000000000002</v>
      </c>
      <c r="R35" s="258" t="e">
        <f t="shared" si="34"/>
        <v>#DIV/0!</v>
      </c>
      <c r="S35" s="259" t="e">
        <f t="shared" si="35"/>
        <v>#DIV/0!</v>
      </c>
      <c r="T35" s="259" t="e">
        <f t="shared" si="36"/>
        <v>#DIV/0!</v>
      </c>
      <c r="U35" s="259" t="e">
        <f t="shared" si="37"/>
        <v>#DIV/0!</v>
      </c>
      <c r="V35" s="259" t="e">
        <f t="shared" si="38"/>
        <v>#DIV/0!</v>
      </c>
      <c r="W35" s="328"/>
      <c r="X35" s="261" t="e">
        <f t="shared" si="39"/>
        <v>#DIV/0!</v>
      </c>
      <c r="Y35" s="262" t="e">
        <f t="shared" si="40"/>
        <v>#DIV/0!</v>
      </c>
      <c r="Z35" s="328"/>
      <c r="AA35" s="261" t="e">
        <f t="shared" si="41"/>
        <v>#DIV/0!</v>
      </c>
      <c r="AB35" s="262" t="e">
        <f t="shared" si="42"/>
        <v>#DIV/0!</v>
      </c>
      <c r="AC35" s="328"/>
      <c r="AD35" s="261" t="e">
        <f t="shared" si="43"/>
        <v>#DIV/0!</v>
      </c>
      <c r="AE35" s="262" t="e">
        <f t="shared" si="44"/>
        <v>#DIV/0!</v>
      </c>
      <c r="AF35" s="328"/>
      <c r="AG35" s="261" t="e">
        <f t="shared" si="45"/>
        <v>#DIV/0!</v>
      </c>
      <c r="AH35" s="262" t="e">
        <f t="shared" si="46"/>
        <v>#DIV/0!</v>
      </c>
      <c r="AI35" s="328"/>
      <c r="AJ35" s="261" t="e">
        <f t="shared" si="47"/>
        <v>#DIV/0!</v>
      </c>
      <c r="AK35" s="262" t="e">
        <f t="shared" si="48"/>
        <v>#DIV/0!</v>
      </c>
      <c r="AM35" s="334" t="s">
        <v>60</v>
      </c>
      <c r="AN35" s="335"/>
      <c r="AO35" s="336" t="s">
        <v>55</v>
      </c>
      <c r="AP35" s="337"/>
      <c r="AQ35" s="336" t="s">
        <v>56</v>
      </c>
      <c r="AR35" s="338"/>
      <c r="AS35" s="336" t="s">
        <v>57</v>
      </c>
      <c r="AT35" s="337"/>
      <c r="AU35" s="336" t="s">
        <v>58</v>
      </c>
      <c r="AV35" s="337"/>
      <c r="AW35" s="336" t="s">
        <v>59</v>
      </c>
      <c r="AX35" s="338"/>
      <c r="AY35" s="337"/>
    </row>
    <row r="36" spans="2:51" ht="24.65" customHeight="1" thickBot="1" x14ac:dyDescent="0.35">
      <c r="B36" s="42"/>
      <c r="C36" s="332" t="s">
        <v>51</v>
      </c>
      <c r="D36" s="290" t="s">
        <v>52</v>
      </c>
      <c r="E36" s="290" t="s">
        <v>52</v>
      </c>
      <c r="F36" s="290" t="s">
        <v>52</v>
      </c>
      <c r="G36" s="290" t="s">
        <v>52</v>
      </c>
      <c r="H36" s="290" t="s">
        <v>52</v>
      </c>
      <c r="I36" s="290" t="s">
        <v>52</v>
      </c>
      <c r="J36" s="290" t="s">
        <v>52</v>
      </c>
      <c r="K36" s="290" t="s">
        <v>52</v>
      </c>
      <c r="L36" s="290" t="s">
        <v>52</v>
      </c>
      <c r="M36" s="284" t="e">
        <f>(((M25*AU14)-(H25*AU14))/(AW14*AM14))*100</f>
        <v>#DIV/0!</v>
      </c>
      <c r="N36" s="284" t="e">
        <f>(((N25*AU21)-(I25*AU21))/(AW21*AM21))*100</f>
        <v>#DIV/0!</v>
      </c>
      <c r="O36" s="284" t="e">
        <f>(((O25*AU26)-(J25*AU26))/(AW26*AM26))*100</f>
        <v>#DIV/0!</v>
      </c>
      <c r="P36" s="284" t="e">
        <f>(((P25*AU32)-(K25*AU32))/(AW32*AM32))*100</f>
        <v>#DIV/0!</v>
      </c>
      <c r="Q36" s="284" t="e">
        <f>(((Q25*AU36)-(L25*AU36))/(AW36*AM36))*100</f>
        <v>#DIV/0!</v>
      </c>
      <c r="R36" s="258" t="e">
        <f t="shared" si="34"/>
        <v>#DIV/0!</v>
      </c>
      <c r="S36" s="259" t="e">
        <f t="shared" si="35"/>
        <v>#DIV/0!</v>
      </c>
      <c r="T36" s="259" t="e">
        <f t="shared" si="36"/>
        <v>#DIV/0!</v>
      </c>
      <c r="U36" s="259" t="e">
        <f t="shared" si="37"/>
        <v>#DIV/0!</v>
      </c>
      <c r="V36" s="259" t="e">
        <f t="shared" si="38"/>
        <v>#DIV/0!</v>
      </c>
      <c r="W36" s="328"/>
      <c r="X36" s="261" t="e">
        <f t="shared" si="39"/>
        <v>#DIV/0!</v>
      </c>
      <c r="Y36" s="262" t="e">
        <f t="shared" si="40"/>
        <v>#DIV/0!</v>
      </c>
      <c r="Z36" s="328"/>
      <c r="AA36" s="261" t="e">
        <f t="shared" si="41"/>
        <v>#DIV/0!</v>
      </c>
      <c r="AB36" s="262" t="e">
        <f t="shared" si="42"/>
        <v>#DIV/0!</v>
      </c>
      <c r="AC36" s="328"/>
      <c r="AD36" s="261" t="e">
        <f t="shared" si="43"/>
        <v>#DIV/0!</v>
      </c>
      <c r="AE36" s="262" t="e">
        <f t="shared" si="44"/>
        <v>#DIV/0!</v>
      </c>
      <c r="AF36" s="328"/>
      <c r="AG36" s="261" t="e">
        <f t="shared" si="45"/>
        <v>#DIV/0!</v>
      </c>
      <c r="AH36" s="262" t="e">
        <f t="shared" si="46"/>
        <v>#DIV/0!</v>
      </c>
      <c r="AI36" s="328"/>
      <c r="AJ36" s="261" t="e">
        <f t="shared" si="47"/>
        <v>#DIV/0!</v>
      </c>
      <c r="AK36" s="262" t="e">
        <f t="shared" si="48"/>
        <v>#DIV/0!</v>
      </c>
      <c r="AM36" s="352"/>
      <c r="AN36" s="353"/>
      <c r="AO36" s="354"/>
      <c r="AP36" s="355"/>
      <c r="AQ36" s="356" t="e">
        <f>L25</f>
        <v>#DIV/0!</v>
      </c>
      <c r="AR36" s="357"/>
      <c r="AS36" s="358" t="e">
        <f>Q25</f>
        <v>#DIV/0!</v>
      </c>
      <c r="AT36" s="359"/>
      <c r="AU36" s="358">
        <f>AM36+AO36</f>
        <v>0</v>
      </c>
      <c r="AV36" s="359"/>
      <c r="AW36" s="360"/>
      <c r="AX36" s="361"/>
      <c r="AY36" s="362"/>
    </row>
    <row r="37" spans="2:51" ht="19.5" customHeight="1" thickBot="1" x14ac:dyDescent="0.35">
      <c r="B37" s="42"/>
      <c r="C37" s="365" t="s">
        <v>19</v>
      </c>
      <c r="D37" s="368">
        <f>D29-1</f>
        <v>-1</v>
      </c>
      <c r="E37" s="368">
        <f t="shared" ref="E37:Q37" si="62">E29-1</f>
        <v>-1</v>
      </c>
      <c r="F37" s="368">
        <f t="shared" si="62"/>
        <v>-1</v>
      </c>
      <c r="G37" s="368">
        <f t="shared" si="62"/>
        <v>-1</v>
      </c>
      <c r="H37" s="368">
        <f t="shared" si="62"/>
        <v>-1</v>
      </c>
      <c r="I37" s="368">
        <f t="shared" si="62"/>
        <v>-1</v>
      </c>
      <c r="J37" s="368">
        <f t="shared" si="62"/>
        <v>-1</v>
      </c>
      <c r="K37" s="368">
        <f t="shared" si="62"/>
        <v>-1</v>
      </c>
      <c r="L37" s="368">
        <f t="shared" si="62"/>
        <v>-1</v>
      </c>
      <c r="M37" s="368">
        <f t="shared" si="62"/>
        <v>-1</v>
      </c>
      <c r="N37" s="368">
        <f t="shared" si="62"/>
        <v>-1</v>
      </c>
      <c r="O37" s="368">
        <f t="shared" si="62"/>
        <v>-1</v>
      </c>
      <c r="P37" s="368">
        <f t="shared" si="62"/>
        <v>-1</v>
      </c>
      <c r="Q37" s="368">
        <f t="shared" si="62"/>
        <v>-1</v>
      </c>
      <c r="R37" s="258" t="e">
        <f t="shared" si="34"/>
        <v>#DIV/0!</v>
      </c>
      <c r="S37" s="259" t="e">
        <f t="shared" si="35"/>
        <v>#DIV/0!</v>
      </c>
      <c r="T37" s="259" t="e">
        <f t="shared" si="36"/>
        <v>#DIV/0!</v>
      </c>
      <c r="U37" s="259" t="e">
        <f t="shared" si="37"/>
        <v>#DIV/0!</v>
      </c>
      <c r="V37" s="259" t="e">
        <f t="shared" si="38"/>
        <v>#DIV/0!</v>
      </c>
      <c r="W37" s="328"/>
      <c r="X37" s="261" t="e">
        <f t="shared" si="39"/>
        <v>#DIV/0!</v>
      </c>
      <c r="Y37" s="262" t="e">
        <f t="shared" si="40"/>
        <v>#DIV/0!</v>
      </c>
      <c r="Z37" s="328"/>
      <c r="AA37" s="261" t="e">
        <f t="shared" si="41"/>
        <v>#DIV/0!</v>
      </c>
      <c r="AB37" s="262" t="e">
        <f t="shared" si="42"/>
        <v>#DIV/0!</v>
      </c>
      <c r="AC37" s="328"/>
      <c r="AD37" s="261" t="e">
        <f t="shared" si="43"/>
        <v>#DIV/0!</v>
      </c>
      <c r="AE37" s="262" t="e">
        <f t="shared" si="44"/>
        <v>#DIV/0!</v>
      </c>
      <c r="AF37" s="328"/>
      <c r="AG37" s="261" t="e">
        <f t="shared" si="45"/>
        <v>#DIV/0!</v>
      </c>
      <c r="AH37" s="262" t="e">
        <f t="shared" si="46"/>
        <v>#DIV/0!</v>
      </c>
      <c r="AI37" s="328"/>
      <c r="AJ37" s="261" t="e">
        <f t="shared" si="47"/>
        <v>#DIV/0!</v>
      </c>
      <c r="AK37" s="262" t="e">
        <f t="shared" si="48"/>
        <v>#DIV/0!</v>
      </c>
      <c r="AM37" s="350" t="s">
        <v>68</v>
      </c>
      <c r="AN37" s="336" t="s">
        <v>61</v>
      </c>
      <c r="AO37" s="338"/>
      <c r="AP37" s="338"/>
      <c r="AQ37" s="338"/>
      <c r="AR37" s="338"/>
      <c r="AS37" s="351"/>
    </row>
    <row r="38" spans="2:51" ht="39.5" thickBot="1" x14ac:dyDescent="0.35">
      <c r="B38" s="305" t="s">
        <v>50</v>
      </c>
      <c r="C38" s="306" t="s">
        <v>49</v>
      </c>
      <c r="D38" s="369" t="s">
        <v>48</v>
      </c>
      <c r="E38" s="369" t="s">
        <v>48</v>
      </c>
      <c r="F38" s="370" t="s">
        <v>48</v>
      </c>
      <c r="G38" s="371" t="s">
        <v>48</v>
      </c>
      <c r="H38" s="369" t="s">
        <v>48</v>
      </c>
      <c r="I38" s="369" t="s">
        <v>48</v>
      </c>
      <c r="J38" s="369" t="s">
        <v>48</v>
      </c>
      <c r="K38" s="372" t="s">
        <v>48</v>
      </c>
      <c r="L38" s="369" t="s">
        <v>48</v>
      </c>
      <c r="M38" s="369" t="s">
        <v>48</v>
      </c>
      <c r="N38" s="372" t="s">
        <v>48</v>
      </c>
      <c r="O38" s="369" t="s">
        <v>48</v>
      </c>
      <c r="P38" s="369" t="s">
        <v>48</v>
      </c>
      <c r="Q38" s="372" t="s">
        <v>48</v>
      </c>
      <c r="R38" s="258" t="e">
        <f t="shared" si="34"/>
        <v>#DIV/0!</v>
      </c>
      <c r="S38" s="259" t="e">
        <f t="shared" si="35"/>
        <v>#DIV/0!</v>
      </c>
      <c r="T38" s="259" t="e">
        <f t="shared" si="36"/>
        <v>#DIV/0!</v>
      </c>
      <c r="U38" s="259" t="e">
        <f t="shared" si="37"/>
        <v>#DIV/0!</v>
      </c>
      <c r="V38" s="259" t="e">
        <f t="shared" si="38"/>
        <v>#DIV/0!</v>
      </c>
      <c r="W38" s="328"/>
      <c r="X38" s="261" t="e">
        <f t="shared" si="39"/>
        <v>#DIV/0!</v>
      </c>
      <c r="Y38" s="262" t="e">
        <f t="shared" si="40"/>
        <v>#DIV/0!</v>
      </c>
      <c r="Z38" s="328"/>
      <c r="AA38" s="261" t="e">
        <f t="shared" si="41"/>
        <v>#DIV/0!</v>
      </c>
      <c r="AB38" s="262" t="e">
        <f t="shared" si="42"/>
        <v>#DIV/0!</v>
      </c>
      <c r="AC38" s="328"/>
      <c r="AD38" s="261" t="e">
        <f t="shared" si="43"/>
        <v>#DIV/0!</v>
      </c>
      <c r="AE38" s="262" t="e">
        <f t="shared" si="44"/>
        <v>#DIV/0!</v>
      </c>
      <c r="AF38" s="328"/>
      <c r="AG38" s="261" t="e">
        <f t="shared" si="45"/>
        <v>#DIV/0!</v>
      </c>
      <c r="AH38" s="262" t="e">
        <f t="shared" si="46"/>
        <v>#DIV/0!</v>
      </c>
      <c r="AI38" s="328"/>
      <c r="AJ38" s="261" t="e">
        <f t="shared" si="47"/>
        <v>#DIV/0!</v>
      </c>
      <c r="AK38" s="262" t="e">
        <f t="shared" si="48"/>
        <v>#DIV/0!</v>
      </c>
    </row>
    <row r="39" spans="2:51" ht="15.5" x14ac:dyDescent="0.3">
      <c r="R39" s="259" t="e">
        <f t="shared" si="34"/>
        <v>#DIV/0!</v>
      </c>
      <c r="S39" s="259" t="e">
        <f t="shared" si="35"/>
        <v>#DIV/0!</v>
      </c>
      <c r="T39" s="259" t="e">
        <f t="shared" si="36"/>
        <v>#DIV/0!</v>
      </c>
      <c r="U39" s="259" t="e">
        <f t="shared" si="37"/>
        <v>#DIV/0!</v>
      </c>
      <c r="V39" s="259" t="e">
        <f t="shared" si="38"/>
        <v>#DIV/0!</v>
      </c>
      <c r="W39" s="328"/>
      <c r="X39" s="261" t="e">
        <f t="shared" si="39"/>
        <v>#DIV/0!</v>
      </c>
      <c r="Y39" s="262" t="e">
        <f t="shared" si="40"/>
        <v>#DIV/0!</v>
      </c>
      <c r="Z39" s="328"/>
      <c r="AA39" s="261" t="e">
        <f t="shared" si="41"/>
        <v>#DIV/0!</v>
      </c>
      <c r="AB39" s="262" t="e">
        <f t="shared" si="42"/>
        <v>#DIV/0!</v>
      </c>
      <c r="AC39" s="328"/>
      <c r="AD39" s="261" t="e">
        <f t="shared" si="43"/>
        <v>#DIV/0!</v>
      </c>
      <c r="AE39" s="262" t="e">
        <f t="shared" si="44"/>
        <v>#DIV/0!</v>
      </c>
      <c r="AF39" s="328"/>
      <c r="AG39" s="261" t="e">
        <f t="shared" si="45"/>
        <v>#DIV/0!</v>
      </c>
      <c r="AH39" s="262" t="e">
        <f t="shared" si="46"/>
        <v>#DIV/0!</v>
      </c>
      <c r="AI39" s="328"/>
      <c r="AJ39" s="261" t="e">
        <f t="shared" si="47"/>
        <v>#DIV/0!</v>
      </c>
      <c r="AK39" s="262" t="e">
        <f t="shared" si="48"/>
        <v>#DIV/0!</v>
      </c>
    </row>
    <row r="40" spans="2:51" ht="26.5" thickBot="1" x14ac:dyDescent="0.35">
      <c r="R40" s="252" t="s">
        <v>109</v>
      </c>
      <c r="S40" s="252" t="s">
        <v>110</v>
      </c>
      <c r="T40" s="252" t="s">
        <v>111</v>
      </c>
      <c r="U40" s="252" t="s">
        <v>112</v>
      </c>
      <c r="W40" s="366" t="s">
        <v>113</v>
      </c>
      <c r="X40" s="366" t="s">
        <v>114</v>
      </c>
      <c r="Y40" s="366" t="s">
        <v>24</v>
      </c>
      <c r="Z40" s="366" t="s">
        <v>115</v>
      </c>
      <c r="AA40" s="366" t="s">
        <v>116</v>
      </c>
      <c r="AB40" s="366" t="s">
        <v>24</v>
      </c>
      <c r="AC40" s="366" t="s">
        <v>117</v>
      </c>
      <c r="AD40" s="366" t="s">
        <v>118</v>
      </c>
      <c r="AE40" s="366" t="s">
        <v>24</v>
      </c>
      <c r="AF40" s="366" t="s">
        <v>119</v>
      </c>
      <c r="AG40" s="366" t="s">
        <v>120</v>
      </c>
      <c r="AH40" s="366" t="s">
        <v>24</v>
      </c>
    </row>
    <row r="41" spans="2:51" ht="16" thickBot="1" x14ac:dyDescent="0.35">
      <c r="C41" s="276" t="s">
        <v>176</v>
      </c>
      <c r="D41" s="277"/>
      <c r="E41" s="277"/>
      <c r="F41" s="277"/>
      <c r="G41" s="277"/>
      <c r="H41" s="277"/>
      <c r="I41" s="277"/>
      <c r="J41" s="278"/>
      <c r="R41" s="259" t="e">
        <f>_xlfn.NORM.DIST(W41,D$25,D$26,FALSE)</f>
        <v>#DIV/0!</v>
      </c>
      <c r="S41" s="259" t="e">
        <f>_xlfn.NORM.DIST(Z41,E$25,E$26,FALSE)</f>
        <v>#DIV/0!</v>
      </c>
      <c r="T41" s="259" t="e">
        <f>_xlfn.NORM.DIST(AC41,F$25,F$26,FALSE)</f>
        <v>#DIV/0!</v>
      </c>
      <c r="U41" s="259" t="e">
        <f>_xlfn.NORM.DIST(AF41,G$25,G$26,FALSE)</f>
        <v>#DIV/0!</v>
      </c>
      <c r="W41" s="328"/>
      <c r="X41" s="261" t="e">
        <f>(D$25-W41)/D$26</f>
        <v>#DIV/0!</v>
      </c>
      <c r="Y41" s="262" t="e">
        <f>IF(W41=0, ABS((AVERAGE($X$41:$X$54))/1000), ABS(X41))</f>
        <v>#DIV/0!</v>
      </c>
      <c r="Z41" s="328"/>
      <c r="AA41" s="261" t="e">
        <f>(E$25-Z41)/E$26</f>
        <v>#DIV/0!</v>
      </c>
      <c r="AB41" s="262" t="e">
        <f>IF(Z41=0, ABS((AVERAGE($AA$41:$AA$54))/1000), ABS(AA41))</f>
        <v>#DIV/0!</v>
      </c>
      <c r="AC41" s="328"/>
      <c r="AD41" s="261" t="e">
        <f>(F$25-AC41)/F$26</f>
        <v>#DIV/0!</v>
      </c>
      <c r="AE41" s="262" t="e">
        <f>IF(AC41=0, ABS((AVERAGE($AD$41:$AD$54))/1000), ABS(AD41))</f>
        <v>#DIV/0!</v>
      </c>
      <c r="AF41" s="328"/>
      <c r="AG41" s="261" t="e">
        <f>(G$25-AF41)/G$26</f>
        <v>#DIV/0!</v>
      </c>
      <c r="AH41" s="262" t="e">
        <f>IF(AF41=0, ABS((AVERAGE($AG$41:$AG$54))/1000), ABS(AG41))</f>
        <v>#DIV/0!</v>
      </c>
    </row>
    <row r="42" spans="2:51" ht="21.65" customHeight="1" thickBot="1" x14ac:dyDescent="0.35">
      <c r="C42" s="373" t="s">
        <v>185</v>
      </c>
      <c r="D42" s="374"/>
      <c r="E42" s="374"/>
      <c r="F42" s="374"/>
      <c r="G42" s="374"/>
      <c r="H42" s="374"/>
      <c r="I42" s="374"/>
      <c r="J42" s="375"/>
      <c r="R42" s="259" t="e">
        <f t="shared" ref="R42:R54" si="63">_xlfn.NORM.DIST(W42,D$25,D$26,FALSE)</f>
        <v>#DIV/0!</v>
      </c>
      <c r="S42" s="259" t="e">
        <f t="shared" ref="S42:S54" si="64">_xlfn.NORM.DIST(Z42,E$25,E$26,FALSE)</f>
        <v>#DIV/0!</v>
      </c>
      <c r="T42" s="259" t="e">
        <f t="shared" ref="T42:T54" si="65">_xlfn.NORM.DIST(AC42,F$25,F$26,FALSE)</f>
        <v>#DIV/0!</v>
      </c>
      <c r="U42" s="259" t="e">
        <f t="shared" ref="U42:U54" si="66">_xlfn.NORM.DIST(AF42,G$25,G$26,FALSE)</f>
        <v>#DIV/0!</v>
      </c>
      <c r="W42" s="328"/>
      <c r="X42" s="261" t="e">
        <f t="shared" ref="X42:X54" si="67">(D$25-W42)/D$26</f>
        <v>#DIV/0!</v>
      </c>
      <c r="Y42" s="262" t="e">
        <f t="shared" ref="Y42:Y54" si="68">IF(W42=0, ABS((AVERAGE($X$41:$X$54))/1000), ABS(X42))</f>
        <v>#DIV/0!</v>
      </c>
      <c r="Z42" s="328"/>
      <c r="AA42" s="261" t="e">
        <f t="shared" ref="AA42:AA54" si="69">(E$25-Z42)/E$26</f>
        <v>#DIV/0!</v>
      </c>
      <c r="AB42" s="262" t="e">
        <f t="shared" ref="AB42:AB54" si="70">IF(Z42=0, ABS((AVERAGE($AA$41:$AA$54))/1000), ABS(AA42))</f>
        <v>#DIV/0!</v>
      </c>
      <c r="AC42" s="328"/>
      <c r="AD42" s="261" t="e">
        <f t="shared" ref="AD42:AD54" si="71">(F$25-AC42)/F$26</f>
        <v>#DIV/0!</v>
      </c>
      <c r="AE42" s="262" t="e">
        <f t="shared" ref="AE42:AE54" si="72">IF(AC42=0, ABS((AVERAGE($AD$41:$AD$54))/1000), ABS(AD42))</f>
        <v>#DIV/0!</v>
      </c>
      <c r="AF42" s="328"/>
      <c r="AG42" s="261" t="e">
        <f t="shared" ref="AG42:AG54" si="73">(G$25-AF42)/G$26</f>
        <v>#DIV/0!</v>
      </c>
      <c r="AH42" s="262" t="e">
        <f t="shared" ref="AH42:AH54" si="74">IF(AF42=0, ABS((AVERAGE($AG$41:$AG$54))/1000), ABS(AG42))</f>
        <v>#DIV/0!</v>
      </c>
    </row>
    <row r="43" spans="2:51" ht="23.4" customHeight="1" thickBot="1" x14ac:dyDescent="0.35">
      <c r="C43" s="295" t="s">
        <v>138</v>
      </c>
      <c r="D43" s="296"/>
      <c r="E43" s="296"/>
      <c r="F43" s="296"/>
      <c r="G43" s="296"/>
      <c r="H43" s="296"/>
      <c r="I43" s="296"/>
      <c r="J43" s="296"/>
      <c r="K43" s="297"/>
      <c r="R43" s="259" t="e">
        <f t="shared" si="63"/>
        <v>#DIV/0!</v>
      </c>
      <c r="S43" s="259" t="e">
        <f t="shared" si="64"/>
        <v>#DIV/0!</v>
      </c>
      <c r="T43" s="259" t="e">
        <f t="shared" si="65"/>
        <v>#DIV/0!</v>
      </c>
      <c r="U43" s="259" t="e">
        <f t="shared" si="66"/>
        <v>#DIV/0!</v>
      </c>
      <c r="W43" s="328"/>
      <c r="X43" s="261" t="e">
        <f t="shared" si="67"/>
        <v>#DIV/0!</v>
      </c>
      <c r="Y43" s="262" t="e">
        <f t="shared" si="68"/>
        <v>#DIV/0!</v>
      </c>
      <c r="Z43" s="328"/>
      <c r="AA43" s="261" t="e">
        <f t="shared" si="69"/>
        <v>#DIV/0!</v>
      </c>
      <c r="AB43" s="262" t="e">
        <f t="shared" si="70"/>
        <v>#DIV/0!</v>
      </c>
      <c r="AC43" s="328"/>
      <c r="AD43" s="261" t="e">
        <f t="shared" si="71"/>
        <v>#DIV/0!</v>
      </c>
      <c r="AE43" s="262" t="e">
        <f t="shared" si="72"/>
        <v>#DIV/0!</v>
      </c>
      <c r="AF43" s="328"/>
      <c r="AG43" s="261" t="e">
        <f t="shared" si="73"/>
        <v>#DIV/0!</v>
      </c>
      <c r="AH43" s="262" t="e">
        <f t="shared" si="74"/>
        <v>#DIV/0!</v>
      </c>
    </row>
    <row r="44" spans="2:51" ht="26" customHeight="1" thickBot="1" x14ac:dyDescent="0.35">
      <c r="C44" s="292" t="s">
        <v>139</v>
      </c>
      <c r="D44" s="293"/>
      <c r="E44" s="293"/>
      <c r="F44" s="293"/>
      <c r="G44" s="293"/>
      <c r="H44" s="293"/>
      <c r="I44" s="293"/>
      <c r="J44" s="293"/>
      <c r="K44" s="293"/>
      <c r="L44" s="293"/>
      <c r="M44" s="294"/>
      <c r="R44" s="259" t="e">
        <f t="shared" si="63"/>
        <v>#DIV/0!</v>
      </c>
      <c r="S44" s="259" t="e">
        <f t="shared" si="64"/>
        <v>#DIV/0!</v>
      </c>
      <c r="T44" s="259" t="e">
        <f t="shared" si="65"/>
        <v>#DIV/0!</v>
      </c>
      <c r="U44" s="259" t="e">
        <f t="shared" si="66"/>
        <v>#DIV/0!</v>
      </c>
      <c r="W44" s="328"/>
      <c r="X44" s="261" t="e">
        <f t="shared" si="67"/>
        <v>#DIV/0!</v>
      </c>
      <c r="Y44" s="262" t="e">
        <f t="shared" si="68"/>
        <v>#DIV/0!</v>
      </c>
      <c r="Z44" s="328"/>
      <c r="AA44" s="261" t="e">
        <f t="shared" si="69"/>
        <v>#DIV/0!</v>
      </c>
      <c r="AB44" s="262" t="e">
        <f t="shared" si="70"/>
        <v>#DIV/0!</v>
      </c>
      <c r="AC44" s="328"/>
      <c r="AD44" s="261" t="e">
        <f t="shared" si="71"/>
        <v>#DIV/0!</v>
      </c>
      <c r="AE44" s="262" t="e">
        <f t="shared" si="72"/>
        <v>#DIV/0!</v>
      </c>
      <c r="AF44" s="328"/>
      <c r="AG44" s="261" t="e">
        <f t="shared" si="73"/>
        <v>#DIV/0!</v>
      </c>
      <c r="AH44" s="262" t="e">
        <f t="shared" si="74"/>
        <v>#DIV/0!</v>
      </c>
    </row>
    <row r="45" spans="2:51" ht="31.5" customHeight="1" thickBot="1" x14ac:dyDescent="0.35">
      <c r="C45" s="295" t="s">
        <v>135</v>
      </c>
      <c r="D45" s="296"/>
      <c r="E45" s="296"/>
      <c r="F45" s="296"/>
      <c r="G45" s="296"/>
      <c r="H45" s="296"/>
      <c r="I45" s="296"/>
      <c r="J45" s="296"/>
      <c r="K45" s="296"/>
      <c r="L45" s="296"/>
      <c r="M45" s="297"/>
      <c r="R45" s="259" t="e">
        <f t="shared" si="63"/>
        <v>#DIV/0!</v>
      </c>
      <c r="S45" s="259" t="e">
        <f t="shared" si="64"/>
        <v>#DIV/0!</v>
      </c>
      <c r="T45" s="259" t="e">
        <f t="shared" si="65"/>
        <v>#DIV/0!</v>
      </c>
      <c r="U45" s="259" t="e">
        <f t="shared" si="66"/>
        <v>#DIV/0!</v>
      </c>
      <c r="W45" s="328"/>
      <c r="X45" s="261" t="e">
        <f t="shared" si="67"/>
        <v>#DIV/0!</v>
      </c>
      <c r="Y45" s="262" t="e">
        <f t="shared" si="68"/>
        <v>#DIV/0!</v>
      </c>
      <c r="Z45" s="328"/>
      <c r="AA45" s="261" t="e">
        <f t="shared" si="69"/>
        <v>#DIV/0!</v>
      </c>
      <c r="AB45" s="262" t="e">
        <f t="shared" si="70"/>
        <v>#DIV/0!</v>
      </c>
      <c r="AC45" s="328"/>
      <c r="AD45" s="261" t="e">
        <f t="shared" si="71"/>
        <v>#DIV/0!</v>
      </c>
      <c r="AE45" s="262" t="e">
        <f t="shared" si="72"/>
        <v>#DIV/0!</v>
      </c>
      <c r="AF45" s="328"/>
      <c r="AG45" s="261" t="e">
        <f t="shared" si="73"/>
        <v>#DIV/0!</v>
      </c>
      <c r="AH45" s="262" t="e">
        <f t="shared" si="74"/>
        <v>#DIV/0!</v>
      </c>
    </row>
    <row r="46" spans="2:51" ht="42" customHeight="1" thickBot="1" x14ac:dyDescent="0.35">
      <c r="C46" s="292" t="s">
        <v>184</v>
      </c>
      <c r="D46" s="293"/>
      <c r="E46" s="293"/>
      <c r="F46" s="293"/>
      <c r="G46" s="293"/>
      <c r="H46" s="293"/>
      <c r="I46" s="293"/>
      <c r="J46" s="294"/>
      <c r="R46" s="259" t="e">
        <f t="shared" si="63"/>
        <v>#DIV/0!</v>
      </c>
      <c r="S46" s="259" t="e">
        <f t="shared" si="64"/>
        <v>#DIV/0!</v>
      </c>
      <c r="T46" s="259" t="e">
        <f t="shared" si="65"/>
        <v>#DIV/0!</v>
      </c>
      <c r="U46" s="259" t="e">
        <f t="shared" si="66"/>
        <v>#DIV/0!</v>
      </c>
      <c r="W46" s="328"/>
      <c r="X46" s="261" t="e">
        <f t="shared" si="67"/>
        <v>#DIV/0!</v>
      </c>
      <c r="Y46" s="262" t="e">
        <f t="shared" si="68"/>
        <v>#DIV/0!</v>
      </c>
      <c r="Z46" s="328"/>
      <c r="AA46" s="261" t="e">
        <f t="shared" si="69"/>
        <v>#DIV/0!</v>
      </c>
      <c r="AB46" s="262" t="e">
        <f t="shared" si="70"/>
        <v>#DIV/0!</v>
      </c>
      <c r="AC46" s="328"/>
      <c r="AD46" s="261" t="e">
        <f t="shared" si="71"/>
        <v>#DIV/0!</v>
      </c>
      <c r="AE46" s="262" t="e">
        <f t="shared" si="72"/>
        <v>#DIV/0!</v>
      </c>
      <c r="AF46" s="328"/>
      <c r="AG46" s="261" t="e">
        <f t="shared" si="73"/>
        <v>#DIV/0!</v>
      </c>
      <c r="AH46" s="262" t="e">
        <f t="shared" si="74"/>
        <v>#DIV/0!</v>
      </c>
    </row>
    <row r="47" spans="2:51" ht="24.75" customHeight="1" thickBot="1" x14ac:dyDescent="0.35">
      <c r="C47" s="376" t="s">
        <v>140</v>
      </c>
      <c r="D47" s="377"/>
      <c r="E47" s="377"/>
      <c r="F47" s="377"/>
      <c r="G47" s="377"/>
      <c r="H47" s="377"/>
      <c r="I47" s="378"/>
      <c r="R47" s="259" t="e">
        <f t="shared" si="63"/>
        <v>#DIV/0!</v>
      </c>
      <c r="S47" s="259" t="e">
        <f t="shared" si="64"/>
        <v>#DIV/0!</v>
      </c>
      <c r="T47" s="259" t="e">
        <f t="shared" si="65"/>
        <v>#DIV/0!</v>
      </c>
      <c r="U47" s="259" t="e">
        <f t="shared" si="66"/>
        <v>#DIV/0!</v>
      </c>
      <c r="W47" s="328"/>
      <c r="X47" s="261" t="e">
        <f t="shared" si="67"/>
        <v>#DIV/0!</v>
      </c>
      <c r="Y47" s="262" t="e">
        <f t="shared" si="68"/>
        <v>#DIV/0!</v>
      </c>
      <c r="Z47" s="328"/>
      <c r="AA47" s="261" t="e">
        <f t="shared" si="69"/>
        <v>#DIV/0!</v>
      </c>
      <c r="AB47" s="262" t="e">
        <f t="shared" si="70"/>
        <v>#DIV/0!</v>
      </c>
      <c r="AC47" s="328"/>
      <c r="AD47" s="261" t="e">
        <f t="shared" si="71"/>
        <v>#DIV/0!</v>
      </c>
      <c r="AE47" s="262" t="e">
        <f t="shared" si="72"/>
        <v>#DIV/0!</v>
      </c>
      <c r="AF47" s="328"/>
      <c r="AG47" s="261" t="e">
        <f t="shared" si="73"/>
        <v>#DIV/0!</v>
      </c>
      <c r="AH47" s="262" t="e">
        <f t="shared" si="74"/>
        <v>#DIV/0!</v>
      </c>
    </row>
    <row r="48" spans="2:51" ht="15.5" x14ac:dyDescent="0.3">
      <c r="R48" s="259" t="e">
        <f t="shared" si="63"/>
        <v>#DIV/0!</v>
      </c>
      <c r="S48" s="259" t="e">
        <f t="shared" si="64"/>
        <v>#DIV/0!</v>
      </c>
      <c r="T48" s="259" t="e">
        <f t="shared" si="65"/>
        <v>#DIV/0!</v>
      </c>
      <c r="U48" s="259" t="e">
        <f t="shared" si="66"/>
        <v>#DIV/0!</v>
      </c>
      <c r="W48" s="328"/>
      <c r="X48" s="261" t="e">
        <f t="shared" si="67"/>
        <v>#DIV/0!</v>
      </c>
      <c r="Y48" s="262" t="e">
        <f t="shared" si="68"/>
        <v>#DIV/0!</v>
      </c>
      <c r="Z48" s="328"/>
      <c r="AA48" s="261" t="e">
        <f t="shared" si="69"/>
        <v>#DIV/0!</v>
      </c>
      <c r="AB48" s="262" t="e">
        <f t="shared" si="70"/>
        <v>#DIV/0!</v>
      </c>
      <c r="AC48" s="328"/>
      <c r="AD48" s="261" t="e">
        <f t="shared" si="71"/>
        <v>#DIV/0!</v>
      </c>
      <c r="AE48" s="262" t="e">
        <f t="shared" si="72"/>
        <v>#DIV/0!</v>
      </c>
      <c r="AF48" s="328"/>
      <c r="AG48" s="261" t="e">
        <f t="shared" si="73"/>
        <v>#DIV/0!</v>
      </c>
      <c r="AH48" s="262" t="e">
        <f t="shared" si="74"/>
        <v>#DIV/0!</v>
      </c>
    </row>
    <row r="49" spans="18:34" ht="15.5" x14ac:dyDescent="0.3">
      <c r="R49" s="259" t="e">
        <f t="shared" si="63"/>
        <v>#DIV/0!</v>
      </c>
      <c r="S49" s="259" t="e">
        <f t="shared" si="64"/>
        <v>#DIV/0!</v>
      </c>
      <c r="T49" s="259" t="e">
        <f t="shared" si="65"/>
        <v>#DIV/0!</v>
      </c>
      <c r="U49" s="259" t="e">
        <f t="shared" si="66"/>
        <v>#DIV/0!</v>
      </c>
      <c r="W49" s="328"/>
      <c r="X49" s="261" t="e">
        <f t="shared" si="67"/>
        <v>#DIV/0!</v>
      </c>
      <c r="Y49" s="262" t="e">
        <f t="shared" si="68"/>
        <v>#DIV/0!</v>
      </c>
      <c r="Z49" s="328"/>
      <c r="AA49" s="261" t="e">
        <f t="shared" si="69"/>
        <v>#DIV/0!</v>
      </c>
      <c r="AB49" s="262" t="e">
        <f t="shared" si="70"/>
        <v>#DIV/0!</v>
      </c>
      <c r="AC49" s="328"/>
      <c r="AD49" s="261" t="e">
        <f t="shared" si="71"/>
        <v>#DIV/0!</v>
      </c>
      <c r="AE49" s="262" t="e">
        <f t="shared" si="72"/>
        <v>#DIV/0!</v>
      </c>
      <c r="AF49" s="328"/>
      <c r="AG49" s="261" t="e">
        <f t="shared" si="73"/>
        <v>#DIV/0!</v>
      </c>
      <c r="AH49" s="262" t="e">
        <f t="shared" si="74"/>
        <v>#DIV/0!</v>
      </c>
    </row>
    <row r="50" spans="18:34" ht="15.5" x14ac:dyDescent="0.3">
      <c r="R50" s="259" t="e">
        <f t="shared" si="63"/>
        <v>#DIV/0!</v>
      </c>
      <c r="S50" s="259" t="e">
        <f t="shared" si="64"/>
        <v>#DIV/0!</v>
      </c>
      <c r="T50" s="259" t="e">
        <f t="shared" si="65"/>
        <v>#DIV/0!</v>
      </c>
      <c r="U50" s="259" t="e">
        <f t="shared" si="66"/>
        <v>#DIV/0!</v>
      </c>
      <c r="W50" s="328"/>
      <c r="X50" s="261" t="e">
        <f t="shared" si="67"/>
        <v>#DIV/0!</v>
      </c>
      <c r="Y50" s="262" t="e">
        <f t="shared" si="68"/>
        <v>#DIV/0!</v>
      </c>
      <c r="Z50" s="328"/>
      <c r="AA50" s="261" t="e">
        <f t="shared" si="69"/>
        <v>#DIV/0!</v>
      </c>
      <c r="AB50" s="262" t="e">
        <f t="shared" si="70"/>
        <v>#DIV/0!</v>
      </c>
      <c r="AC50" s="328"/>
      <c r="AD50" s="261" t="e">
        <f t="shared" si="71"/>
        <v>#DIV/0!</v>
      </c>
      <c r="AE50" s="262" t="e">
        <f t="shared" si="72"/>
        <v>#DIV/0!</v>
      </c>
      <c r="AF50" s="328"/>
      <c r="AG50" s="261" t="e">
        <f t="shared" si="73"/>
        <v>#DIV/0!</v>
      </c>
      <c r="AH50" s="262" t="e">
        <f t="shared" si="74"/>
        <v>#DIV/0!</v>
      </c>
    </row>
    <row r="51" spans="18:34" ht="15.5" x14ac:dyDescent="0.3">
      <c r="R51" s="259" t="e">
        <f t="shared" si="63"/>
        <v>#DIV/0!</v>
      </c>
      <c r="S51" s="259" t="e">
        <f t="shared" si="64"/>
        <v>#DIV/0!</v>
      </c>
      <c r="T51" s="259" t="e">
        <f t="shared" si="65"/>
        <v>#DIV/0!</v>
      </c>
      <c r="U51" s="259" t="e">
        <f t="shared" si="66"/>
        <v>#DIV/0!</v>
      </c>
      <c r="W51" s="328"/>
      <c r="X51" s="261" t="e">
        <f t="shared" si="67"/>
        <v>#DIV/0!</v>
      </c>
      <c r="Y51" s="262" t="e">
        <f t="shared" si="68"/>
        <v>#DIV/0!</v>
      </c>
      <c r="Z51" s="328"/>
      <c r="AA51" s="261" t="e">
        <f t="shared" si="69"/>
        <v>#DIV/0!</v>
      </c>
      <c r="AB51" s="262" t="e">
        <f t="shared" si="70"/>
        <v>#DIV/0!</v>
      </c>
      <c r="AC51" s="328"/>
      <c r="AD51" s="261" t="e">
        <f t="shared" si="71"/>
        <v>#DIV/0!</v>
      </c>
      <c r="AE51" s="262" t="e">
        <f t="shared" si="72"/>
        <v>#DIV/0!</v>
      </c>
      <c r="AF51" s="328"/>
      <c r="AG51" s="261" t="e">
        <f t="shared" si="73"/>
        <v>#DIV/0!</v>
      </c>
      <c r="AH51" s="262" t="e">
        <f t="shared" si="74"/>
        <v>#DIV/0!</v>
      </c>
    </row>
    <row r="52" spans="18:34" ht="15.5" x14ac:dyDescent="0.3">
      <c r="R52" s="259" t="e">
        <f t="shared" si="63"/>
        <v>#DIV/0!</v>
      </c>
      <c r="S52" s="259" t="e">
        <f t="shared" si="64"/>
        <v>#DIV/0!</v>
      </c>
      <c r="T52" s="259" t="e">
        <f t="shared" si="65"/>
        <v>#DIV/0!</v>
      </c>
      <c r="U52" s="259" t="e">
        <f t="shared" si="66"/>
        <v>#DIV/0!</v>
      </c>
      <c r="W52" s="328"/>
      <c r="X52" s="261" t="e">
        <f t="shared" si="67"/>
        <v>#DIV/0!</v>
      </c>
      <c r="Y52" s="262" t="e">
        <f t="shared" si="68"/>
        <v>#DIV/0!</v>
      </c>
      <c r="Z52" s="328"/>
      <c r="AA52" s="261" t="e">
        <f t="shared" si="69"/>
        <v>#DIV/0!</v>
      </c>
      <c r="AB52" s="262" t="e">
        <f t="shared" si="70"/>
        <v>#DIV/0!</v>
      </c>
      <c r="AC52" s="328"/>
      <c r="AD52" s="261" t="e">
        <f t="shared" si="71"/>
        <v>#DIV/0!</v>
      </c>
      <c r="AE52" s="262" t="e">
        <f t="shared" si="72"/>
        <v>#DIV/0!</v>
      </c>
      <c r="AF52" s="328"/>
      <c r="AG52" s="261" t="e">
        <f t="shared" si="73"/>
        <v>#DIV/0!</v>
      </c>
      <c r="AH52" s="262" t="e">
        <f t="shared" si="74"/>
        <v>#DIV/0!</v>
      </c>
    </row>
    <row r="53" spans="18:34" ht="15.5" x14ac:dyDescent="0.3">
      <c r="R53" s="259" t="e">
        <f t="shared" si="63"/>
        <v>#DIV/0!</v>
      </c>
      <c r="S53" s="259" t="e">
        <f t="shared" si="64"/>
        <v>#DIV/0!</v>
      </c>
      <c r="T53" s="259" t="e">
        <f t="shared" si="65"/>
        <v>#DIV/0!</v>
      </c>
      <c r="U53" s="259" t="e">
        <f t="shared" si="66"/>
        <v>#DIV/0!</v>
      </c>
      <c r="W53" s="328"/>
      <c r="X53" s="261" t="e">
        <f t="shared" si="67"/>
        <v>#DIV/0!</v>
      </c>
      <c r="Y53" s="262" t="e">
        <f t="shared" si="68"/>
        <v>#DIV/0!</v>
      </c>
      <c r="Z53" s="328"/>
      <c r="AA53" s="261" t="e">
        <f t="shared" si="69"/>
        <v>#DIV/0!</v>
      </c>
      <c r="AB53" s="262" t="e">
        <f t="shared" si="70"/>
        <v>#DIV/0!</v>
      </c>
      <c r="AC53" s="328"/>
      <c r="AD53" s="261" t="e">
        <f t="shared" si="71"/>
        <v>#DIV/0!</v>
      </c>
      <c r="AE53" s="262" t="e">
        <f t="shared" si="72"/>
        <v>#DIV/0!</v>
      </c>
      <c r="AF53" s="328"/>
      <c r="AG53" s="261" t="e">
        <f t="shared" si="73"/>
        <v>#DIV/0!</v>
      </c>
      <c r="AH53" s="262" t="e">
        <f t="shared" si="74"/>
        <v>#DIV/0!</v>
      </c>
    </row>
    <row r="54" spans="18:34" ht="15.5" x14ac:dyDescent="0.3">
      <c r="R54" s="259" t="e">
        <f t="shared" si="63"/>
        <v>#DIV/0!</v>
      </c>
      <c r="S54" s="259" t="e">
        <f t="shared" si="64"/>
        <v>#DIV/0!</v>
      </c>
      <c r="T54" s="259" t="e">
        <f t="shared" si="65"/>
        <v>#DIV/0!</v>
      </c>
      <c r="U54" s="259" t="e">
        <f t="shared" si="66"/>
        <v>#DIV/0!</v>
      </c>
      <c r="W54" s="328"/>
      <c r="X54" s="261" t="e">
        <f t="shared" si="67"/>
        <v>#DIV/0!</v>
      </c>
      <c r="Y54" s="262" t="e">
        <f t="shared" si="68"/>
        <v>#DIV/0!</v>
      </c>
      <c r="Z54" s="328"/>
      <c r="AA54" s="261" t="e">
        <f t="shared" si="69"/>
        <v>#DIV/0!</v>
      </c>
      <c r="AB54" s="262" t="e">
        <f t="shared" si="70"/>
        <v>#DIV/0!</v>
      </c>
      <c r="AC54" s="328"/>
      <c r="AD54" s="261" t="e">
        <f t="shared" si="71"/>
        <v>#DIV/0!</v>
      </c>
      <c r="AE54" s="262" t="e">
        <f t="shared" si="72"/>
        <v>#DIV/0!</v>
      </c>
      <c r="AF54" s="328"/>
      <c r="AG54" s="261" t="e">
        <f t="shared" si="73"/>
        <v>#DIV/0!</v>
      </c>
      <c r="AH54" s="262" t="e">
        <f t="shared" si="74"/>
        <v>#DIV/0!</v>
      </c>
    </row>
  </sheetData>
  <sheetProtection algorithmName="SHA-512" hashValue="FKUgqgUVw+IhQ8k+IxdJKMP4d1sG8uOHdfyC9OnswKd0t0kBvgVXX7jwL4cnzfmJ6xPqLIqzw+WCo6+RFVQ2Hw==" saltValue="XzaDeqjNRjF6pxu7Yn+byg==" spinCount="100000" sheet="1" objects="1" scenarios="1" selectLockedCells="1" sort="0"/>
  <sortState ref="W41:W54">
    <sortCondition ref="W41"/>
  </sortState>
  <mergeCells count="78">
    <mergeCell ref="E9:F9"/>
    <mergeCell ref="C47:I47"/>
    <mergeCell ref="C42:J42"/>
    <mergeCell ref="C43:K43"/>
    <mergeCell ref="C44:M44"/>
    <mergeCell ref="C45:M45"/>
    <mergeCell ref="C46:J46"/>
    <mergeCell ref="C41:J41"/>
    <mergeCell ref="AN33:AS33"/>
    <mergeCell ref="AN37:AS37"/>
    <mergeCell ref="AN27:AS27"/>
    <mergeCell ref="AM25:AN25"/>
    <mergeCell ref="AO25:AP25"/>
    <mergeCell ref="AQ25:AR25"/>
    <mergeCell ref="AS25:AT25"/>
    <mergeCell ref="AM31:AN31"/>
    <mergeCell ref="AO31:AP31"/>
    <mergeCell ref="AQ31:AR31"/>
    <mergeCell ref="AS31:AT31"/>
    <mergeCell ref="AN15:AS15"/>
    <mergeCell ref="AN22:AS22"/>
    <mergeCell ref="AM20:AN20"/>
    <mergeCell ref="AO20:AP20"/>
    <mergeCell ref="AQ20:AR20"/>
    <mergeCell ref="AS20:AT20"/>
    <mergeCell ref="W9:X9"/>
    <mergeCell ref="Z9:AA9"/>
    <mergeCell ref="AI9:AJ9"/>
    <mergeCell ref="AU13:AV13"/>
    <mergeCell ref="AU14:AV14"/>
    <mergeCell ref="AW13:AY13"/>
    <mergeCell ref="AW14:AY14"/>
    <mergeCell ref="AC9:AD9"/>
    <mergeCell ref="AF9:AG9"/>
    <mergeCell ref="AM13:AN13"/>
    <mergeCell ref="AO13:AP13"/>
    <mergeCell ref="AQ13:AR13"/>
    <mergeCell ref="AM14:AN14"/>
    <mergeCell ref="AO14:AP14"/>
    <mergeCell ref="AQ14:AR14"/>
    <mergeCell ref="AS13:AT13"/>
    <mergeCell ref="AS14:AT14"/>
    <mergeCell ref="AU20:AV20"/>
    <mergeCell ref="AW20:AY20"/>
    <mergeCell ref="AM21:AN21"/>
    <mergeCell ref="AO21:AP21"/>
    <mergeCell ref="AQ21:AR21"/>
    <mergeCell ref="AS21:AT21"/>
    <mergeCell ref="AU21:AV21"/>
    <mergeCell ref="AW21:AY21"/>
    <mergeCell ref="AW32:AY32"/>
    <mergeCell ref="AU25:AV25"/>
    <mergeCell ref="AW25:AY25"/>
    <mergeCell ref="AM26:AN26"/>
    <mergeCell ref="AO26:AP26"/>
    <mergeCell ref="AQ26:AR26"/>
    <mergeCell ref="AS26:AT26"/>
    <mergeCell ref="AU26:AV26"/>
    <mergeCell ref="AW26:AY26"/>
    <mergeCell ref="AM32:AN32"/>
    <mergeCell ref="AO32:AP32"/>
    <mergeCell ref="AQ32:AR32"/>
    <mergeCell ref="AS32:AT32"/>
    <mergeCell ref="AU32:AV32"/>
    <mergeCell ref="AU31:AV31"/>
    <mergeCell ref="AW31:AY31"/>
    <mergeCell ref="AW35:AY35"/>
    <mergeCell ref="AM36:AN36"/>
    <mergeCell ref="AO36:AP36"/>
    <mergeCell ref="AQ36:AR36"/>
    <mergeCell ref="AS36:AT36"/>
    <mergeCell ref="AU36:AV36"/>
    <mergeCell ref="AW36:AY36"/>
    <mergeCell ref="AM35:AN35"/>
    <mergeCell ref="AO35:AP35"/>
    <mergeCell ref="AQ35:AR35"/>
    <mergeCell ref="AS35:AT35"/>
    <mergeCell ref="AU35:AV35"/>
  </mergeCells>
  <phoneticPr fontId="1" type="noConversion"/>
  <pageMargins left="0.7" right="0.7" top="0.75" bottom="0.75" header="0.3" footer="0.3"/>
  <pageSetup orientation="portrait" verticalDpi="300"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C1:L4"/>
  <sheetViews>
    <sheetView showGridLines="0" workbookViewId="0">
      <selection sqref="A1:XFD1048576"/>
    </sheetView>
  </sheetViews>
  <sheetFormatPr baseColWidth="10" defaultColWidth="11.54296875" defaultRowHeight="14" x14ac:dyDescent="0.3"/>
  <cols>
    <col min="1" max="16384" width="11.54296875" style="82"/>
  </cols>
  <sheetData>
    <row r="1" spans="3:12" s="2" customFormat="1" x14ac:dyDescent="0.3"/>
    <row r="2" spans="3:12" s="2" customFormat="1" x14ac:dyDescent="0.3">
      <c r="C2" s="61" t="s">
        <v>222</v>
      </c>
      <c r="D2" s="61"/>
      <c r="E2" s="61"/>
      <c r="F2" s="61"/>
      <c r="G2" s="61"/>
      <c r="H2" s="61"/>
      <c r="I2" s="61"/>
      <c r="J2" s="61"/>
      <c r="K2" s="61"/>
      <c r="L2" s="61"/>
    </row>
    <row r="3" spans="3:12" s="2" customFormat="1" x14ac:dyDescent="0.3">
      <c r="C3" s="4" t="s">
        <v>221</v>
      </c>
    </row>
    <row r="4" spans="3:12" s="2" customFormat="1" x14ac:dyDescent="0.3">
      <c r="C4" s="1" t="s">
        <v>250</v>
      </c>
    </row>
  </sheetData>
  <sheetProtection algorithmName="SHA-512" hashValue="pl3F8kSSoev3U2kH/arG+hmqULiCjoGS0asDn+Ose8zMq2yVdFY1VsX03FoRmUwiMA3JuskpDLLEOUZbzC7Vsg==" saltValue="7Lzv6WYC2f6feBzNXqNxoA==" spinCount="100000" sheet="1" objects="1" scenarios="1" selectLockedCells="1" selectUnlockedCells="1"/>
  <mergeCells count="1">
    <mergeCell ref="C2:L2"/>
  </mergeCell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R37"/>
  <sheetViews>
    <sheetView showGridLines="0" zoomScale="80" zoomScaleNormal="80" workbookViewId="0">
      <selection activeCell="C8" sqref="C8"/>
    </sheetView>
  </sheetViews>
  <sheetFormatPr baseColWidth="10" defaultColWidth="11.453125" defaultRowHeight="12.5" x14ac:dyDescent="0.35"/>
  <cols>
    <col min="1" max="1" width="11.453125" style="379"/>
    <col min="2" max="2" width="13.90625" style="379" customWidth="1"/>
    <col min="3" max="3" width="21.08984375" style="379" customWidth="1"/>
    <col min="4" max="4" width="26" style="379" customWidth="1"/>
    <col min="5" max="5" width="11.453125" style="379"/>
    <col min="6" max="6" width="14.36328125" style="379" customWidth="1"/>
    <col min="7" max="7" width="13.453125" style="379" customWidth="1"/>
    <col min="8" max="8" width="13.54296875" style="379" bestFit="1" customWidth="1"/>
    <col min="9" max="9" width="22.54296875" style="379" bestFit="1" customWidth="1"/>
    <col min="10" max="12" width="11.453125" style="379"/>
    <col min="13" max="14" width="15.453125" style="379" bestFit="1" customWidth="1"/>
    <col min="15" max="15" width="13.54296875" style="379" bestFit="1" customWidth="1"/>
    <col min="16" max="16" width="11.453125" style="379"/>
    <col min="17" max="17" width="11.453125" style="380"/>
    <col min="18" max="16384" width="11.453125" style="379"/>
  </cols>
  <sheetData>
    <row r="1" spans="1:18" s="82" customFormat="1" ht="14" x14ac:dyDescent="0.3"/>
    <row r="2" spans="1:18" s="82" customFormat="1" ht="14" x14ac:dyDescent="0.3">
      <c r="C2" s="83" t="s">
        <v>222</v>
      </c>
      <c r="D2" s="83"/>
      <c r="E2" s="83"/>
      <c r="F2" s="83"/>
      <c r="G2" s="83"/>
      <c r="H2" s="83"/>
      <c r="I2" s="83"/>
      <c r="J2" s="83"/>
      <c r="K2" s="83"/>
    </row>
    <row r="3" spans="1:18" s="82" customFormat="1" ht="14" x14ac:dyDescent="0.3">
      <c r="A3" s="2"/>
      <c r="C3" s="84" t="s">
        <v>221</v>
      </c>
    </row>
    <row r="4" spans="1:18" s="82" customFormat="1" ht="14" x14ac:dyDescent="0.3">
      <c r="C4" s="85" t="s">
        <v>250</v>
      </c>
    </row>
    <row r="5" spans="1:18" ht="13" thickBot="1" x14ac:dyDescent="0.4"/>
    <row r="6" spans="1:18" ht="13.5" thickBot="1" x14ac:dyDescent="0.4">
      <c r="B6" s="381" t="s">
        <v>144</v>
      </c>
    </row>
    <row r="7" spans="1:18" ht="13.5" thickBot="1" x14ac:dyDescent="0.4">
      <c r="B7" s="382" t="s">
        <v>145</v>
      </c>
      <c r="C7" s="383" t="s">
        <v>146</v>
      </c>
      <c r="D7" s="383" t="s">
        <v>147</v>
      </c>
      <c r="E7" s="383" t="s">
        <v>148</v>
      </c>
      <c r="F7" s="383" t="s">
        <v>149</v>
      </c>
      <c r="G7" s="384" t="s">
        <v>161</v>
      </c>
    </row>
    <row r="8" spans="1:18" ht="13" x14ac:dyDescent="0.35">
      <c r="B8" s="385" t="s">
        <v>150</v>
      </c>
      <c r="C8" s="386"/>
      <c r="D8" s="387"/>
      <c r="E8" s="387"/>
      <c r="F8" s="387"/>
      <c r="G8" s="388"/>
    </row>
    <row r="9" spans="1:18" ht="13" x14ac:dyDescent="0.35">
      <c r="B9" s="389" t="s">
        <v>151</v>
      </c>
      <c r="C9" s="390"/>
      <c r="D9" s="391"/>
      <c r="E9" s="391"/>
      <c r="F9" s="391"/>
      <c r="G9" s="392"/>
    </row>
    <row r="10" spans="1:18" ht="13" x14ac:dyDescent="0.35">
      <c r="B10" s="389" t="s">
        <v>143</v>
      </c>
      <c r="C10" s="390"/>
      <c r="D10" s="391"/>
      <c r="E10" s="391"/>
      <c r="F10" s="391"/>
      <c r="G10" s="392"/>
    </row>
    <row r="11" spans="1:18" ht="13.5" thickBot="1" x14ac:dyDescent="0.4">
      <c r="B11" s="393" t="s">
        <v>152</v>
      </c>
      <c r="C11" s="237"/>
      <c r="D11" s="238"/>
      <c r="E11" s="238"/>
      <c r="F11" s="394"/>
      <c r="G11" s="395"/>
    </row>
    <row r="12" spans="1:18" ht="13" thickBot="1" x14ac:dyDescent="0.4"/>
    <row r="13" spans="1:18" ht="13.5" thickBot="1" x14ac:dyDescent="0.3">
      <c r="A13" s="382" t="s">
        <v>153</v>
      </c>
      <c r="B13" s="383" t="s">
        <v>10</v>
      </c>
      <c r="C13" s="383" t="s">
        <v>150</v>
      </c>
      <c r="D13" s="383" t="s">
        <v>151</v>
      </c>
      <c r="E13" s="383" t="s">
        <v>143</v>
      </c>
      <c r="F13" s="396" t="s">
        <v>152</v>
      </c>
      <c r="G13" s="397" t="s">
        <v>155</v>
      </c>
      <c r="H13" s="398" t="s">
        <v>156</v>
      </c>
      <c r="I13" s="399" t="s">
        <v>157</v>
      </c>
      <c r="L13" s="400" t="s">
        <v>162</v>
      </c>
      <c r="M13" s="401"/>
      <c r="N13" s="402"/>
      <c r="O13" s="42"/>
    </row>
    <row r="14" spans="1:18" ht="13.5" thickBot="1" x14ac:dyDescent="0.4">
      <c r="B14" s="403">
        <v>1</v>
      </c>
      <c r="C14" s="404">
        <v>1</v>
      </c>
      <c r="D14" s="405">
        <v>1</v>
      </c>
      <c r="E14" s="405">
        <v>1</v>
      </c>
      <c r="F14" s="406">
        <v>1</v>
      </c>
      <c r="G14" s="407"/>
      <c r="H14" s="408"/>
      <c r="I14" s="409" t="e">
        <f>AVERAGE(G14:H14)</f>
        <v>#DIV/0!</v>
      </c>
      <c r="L14" s="16" t="s">
        <v>145</v>
      </c>
      <c r="M14" s="18" t="s">
        <v>163</v>
      </c>
      <c r="N14" s="18" t="s">
        <v>164</v>
      </c>
      <c r="O14" s="19" t="s">
        <v>172</v>
      </c>
      <c r="P14" s="410" t="s">
        <v>169</v>
      </c>
      <c r="Q14" s="411" t="s">
        <v>170</v>
      </c>
      <c r="R14" s="412" t="s">
        <v>171</v>
      </c>
    </row>
    <row r="15" spans="1:18" ht="13" x14ac:dyDescent="0.35">
      <c r="B15" s="389">
        <v>2</v>
      </c>
      <c r="C15" s="413">
        <v>-1</v>
      </c>
      <c r="D15" s="414">
        <v>1</v>
      </c>
      <c r="E15" s="414">
        <v>1</v>
      </c>
      <c r="F15" s="415">
        <v>-1</v>
      </c>
      <c r="G15" s="416"/>
      <c r="H15" s="417"/>
      <c r="I15" s="418" t="e">
        <f t="shared" ref="I15:I18" si="0">AVERAGE(G15:H15)</f>
        <v>#DIV/0!</v>
      </c>
      <c r="L15" s="419" t="s">
        <v>150</v>
      </c>
      <c r="M15" s="420" t="e">
        <f>C21</f>
        <v>#DIV/0!</v>
      </c>
      <c r="N15" s="421" t="e">
        <f>C31</f>
        <v>#DIV/0!</v>
      </c>
      <c r="O15" s="422" t="e">
        <f>AVERAGE(M15:N15)</f>
        <v>#DIV/0!</v>
      </c>
      <c r="P15" s="423"/>
      <c r="Q15" s="424"/>
      <c r="R15" s="406">
        <v>1.83</v>
      </c>
    </row>
    <row r="16" spans="1:18" ht="13" x14ac:dyDescent="0.35">
      <c r="B16" s="389">
        <v>3</v>
      </c>
      <c r="C16" s="413">
        <v>-1</v>
      </c>
      <c r="D16" s="414">
        <v>-1</v>
      </c>
      <c r="E16" s="414">
        <v>1</v>
      </c>
      <c r="F16" s="415">
        <v>1</v>
      </c>
      <c r="G16" s="416"/>
      <c r="H16" s="417"/>
      <c r="I16" s="418" t="e">
        <f t="shared" si="0"/>
        <v>#DIV/0!</v>
      </c>
      <c r="L16" s="425" t="s">
        <v>151</v>
      </c>
      <c r="M16" s="426" t="e">
        <f>D21</f>
        <v>#DIV/0!</v>
      </c>
      <c r="N16" s="427" t="e">
        <f>D31</f>
        <v>#DIV/0!</v>
      </c>
      <c r="O16" s="428" t="e">
        <f t="shared" ref="O16:O18" si="1">AVERAGE(M16:N16)</f>
        <v>#DIV/0!</v>
      </c>
      <c r="P16" s="429"/>
      <c r="Q16" s="430"/>
      <c r="R16" s="415">
        <v>1.3180000000000001</v>
      </c>
    </row>
    <row r="17" spans="1:18" ht="13" x14ac:dyDescent="0.35">
      <c r="B17" s="389">
        <v>4</v>
      </c>
      <c r="C17" s="413">
        <v>1</v>
      </c>
      <c r="D17" s="414">
        <v>-1</v>
      </c>
      <c r="E17" s="414">
        <v>-1</v>
      </c>
      <c r="F17" s="415">
        <v>1</v>
      </c>
      <c r="G17" s="416"/>
      <c r="H17" s="417"/>
      <c r="I17" s="418" t="e">
        <f t="shared" si="0"/>
        <v>#DIV/0!</v>
      </c>
      <c r="L17" s="425" t="s">
        <v>143</v>
      </c>
      <c r="M17" s="426" t="e">
        <f>E21</f>
        <v>#DIV/0!</v>
      </c>
      <c r="N17" s="427" t="e">
        <f>E31</f>
        <v>#DIV/0!</v>
      </c>
      <c r="O17" s="428" t="e">
        <f t="shared" si="1"/>
        <v>#DIV/0!</v>
      </c>
      <c r="P17" s="429"/>
      <c r="Q17" s="430"/>
      <c r="R17" s="415">
        <v>1.01</v>
      </c>
    </row>
    <row r="18" spans="1:18" ht="13.5" thickBot="1" x14ac:dyDescent="0.4">
      <c r="B18" s="431">
        <v>5</v>
      </c>
      <c r="C18" s="432">
        <v>-1</v>
      </c>
      <c r="D18" s="433">
        <v>1</v>
      </c>
      <c r="E18" s="433">
        <v>-1</v>
      </c>
      <c r="F18" s="434">
        <v>1</v>
      </c>
      <c r="G18" s="435"/>
      <c r="H18" s="436"/>
      <c r="I18" s="437" t="e">
        <f t="shared" si="0"/>
        <v>#DIV/0!</v>
      </c>
      <c r="L18" s="425" t="s">
        <v>152</v>
      </c>
      <c r="M18" s="438" t="e">
        <f>F21</f>
        <v>#DIV/0!</v>
      </c>
      <c r="N18" s="439" t="e">
        <f>F31</f>
        <v>#DIV/0!</v>
      </c>
      <c r="O18" s="428" t="e">
        <f t="shared" si="1"/>
        <v>#DIV/0!</v>
      </c>
      <c r="P18" s="429"/>
      <c r="Q18" s="430"/>
      <c r="R18" s="415">
        <v>0.77600000000000002</v>
      </c>
    </row>
    <row r="19" spans="1:18" ht="13" x14ac:dyDescent="0.25">
      <c r="B19" s="440" t="s">
        <v>158</v>
      </c>
      <c r="C19" s="441" t="e">
        <f>(I14+I17)/2</f>
        <v>#DIV/0!</v>
      </c>
      <c r="D19" s="442" t="e">
        <f>(I14+I15+I18)/3</f>
        <v>#DIV/0!</v>
      </c>
      <c r="E19" s="442" t="e">
        <f>(I14+I15+I16)/3</f>
        <v>#DIV/0!</v>
      </c>
      <c r="F19" s="443" t="e">
        <f>(I14+I16+I17+I18)/4</f>
        <v>#DIV/0!</v>
      </c>
      <c r="G19" s="444"/>
      <c r="H19" s="444"/>
      <c r="I19" s="445"/>
      <c r="L19" s="425" t="s">
        <v>165</v>
      </c>
      <c r="M19" s="42"/>
      <c r="N19" s="42"/>
      <c r="O19" s="446" t="e">
        <f>(M15-N15)/2</f>
        <v>#DIV/0!</v>
      </c>
      <c r="P19" s="429"/>
      <c r="Q19" s="430"/>
      <c r="R19" s="415">
        <v>0.57599999999999996</v>
      </c>
    </row>
    <row r="20" spans="1:18" ht="13" x14ac:dyDescent="0.25">
      <c r="B20" s="447" t="s">
        <v>159</v>
      </c>
      <c r="C20" s="448" t="e">
        <f>(I15+I16+I18)/3</f>
        <v>#DIV/0!</v>
      </c>
      <c r="D20" s="449" t="e">
        <f>(I16+I17)/2</f>
        <v>#DIV/0!</v>
      </c>
      <c r="E20" s="449" t="e">
        <f>(I17+I18)/2</f>
        <v>#DIV/0!</v>
      </c>
      <c r="F20" s="418" t="e">
        <f>I15</f>
        <v>#DIV/0!</v>
      </c>
      <c r="G20" s="444"/>
      <c r="H20" s="444"/>
      <c r="I20" s="445"/>
      <c r="L20" s="425" t="s">
        <v>166</v>
      </c>
      <c r="M20" s="42"/>
      <c r="N20" s="42"/>
      <c r="O20" s="446" t="e">
        <f t="shared" ref="O20:O22" si="2">(M16-N16)/2</f>
        <v>#DIV/0!</v>
      </c>
      <c r="P20" s="429"/>
      <c r="Q20" s="430"/>
      <c r="R20" s="415">
        <v>0.40200000000000002</v>
      </c>
    </row>
    <row r="21" spans="1:18" ht="13.5" thickBot="1" x14ac:dyDescent="0.3">
      <c r="B21" s="450" t="s">
        <v>160</v>
      </c>
      <c r="C21" s="451" t="e">
        <f>C19-C20</f>
        <v>#DIV/0!</v>
      </c>
      <c r="D21" s="452" t="e">
        <f t="shared" ref="D21:F21" si="3">D19-D20</f>
        <v>#DIV/0!</v>
      </c>
      <c r="E21" s="452" t="e">
        <f t="shared" si="3"/>
        <v>#DIV/0!</v>
      </c>
      <c r="F21" s="437" t="e">
        <f t="shared" si="3"/>
        <v>#DIV/0!</v>
      </c>
      <c r="G21" s="444"/>
      <c r="H21" s="444"/>
      <c r="I21" s="445"/>
      <c r="L21" s="425" t="s">
        <v>167</v>
      </c>
      <c r="M21" s="42"/>
      <c r="N21" s="42"/>
      <c r="O21" s="446" t="e">
        <f t="shared" si="2"/>
        <v>#DIV/0!</v>
      </c>
      <c r="P21" s="429"/>
      <c r="Q21" s="430"/>
      <c r="R21" s="415">
        <v>0.23699999999999999</v>
      </c>
    </row>
    <row r="22" spans="1:18" ht="13.5" thickBot="1" x14ac:dyDescent="0.3">
      <c r="L22" s="453" t="s">
        <v>168</v>
      </c>
      <c r="M22" s="42"/>
      <c r="N22" s="42"/>
      <c r="O22" s="454" t="e">
        <f t="shared" si="2"/>
        <v>#DIV/0!</v>
      </c>
      <c r="P22" s="455"/>
      <c r="Q22" s="456"/>
      <c r="R22" s="457">
        <v>7.8E-2</v>
      </c>
    </row>
    <row r="23" spans="1:18" ht="13.5" thickBot="1" x14ac:dyDescent="0.3">
      <c r="A23" s="382" t="s">
        <v>154</v>
      </c>
      <c r="B23" s="383" t="s">
        <v>10</v>
      </c>
      <c r="C23" s="383" t="s">
        <v>150</v>
      </c>
      <c r="D23" s="383" t="s">
        <v>151</v>
      </c>
      <c r="E23" s="383" t="s">
        <v>143</v>
      </c>
      <c r="F23" s="383" t="s">
        <v>152</v>
      </c>
      <c r="G23" s="397" t="s">
        <v>155</v>
      </c>
      <c r="H23" s="398" t="s">
        <v>156</v>
      </c>
      <c r="I23" s="399" t="s">
        <v>157</v>
      </c>
      <c r="L23" s="42"/>
      <c r="M23" s="42"/>
      <c r="N23" s="42"/>
      <c r="O23" s="42"/>
    </row>
    <row r="24" spans="1:18" ht="13" x14ac:dyDescent="0.25">
      <c r="B24" s="403">
        <v>6</v>
      </c>
      <c r="C24" s="404">
        <v>-1</v>
      </c>
      <c r="D24" s="405">
        <v>-1</v>
      </c>
      <c r="E24" s="405">
        <v>-1</v>
      </c>
      <c r="F24" s="406">
        <v>-1</v>
      </c>
      <c r="G24" s="407"/>
      <c r="H24" s="408"/>
      <c r="I24" s="409" t="e">
        <f>AVERAGE(G24:H24)</f>
        <v>#DIV/0!</v>
      </c>
      <c r="O24" s="42"/>
    </row>
    <row r="25" spans="1:18" ht="13" x14ac:dyDescent="0.25">
      <c r="B25" s="389">
        <v>7</v>
      </c>
      <c r="C25" s="413">
        <v>1</v>
      </c>
      <c r="D25" s="414">
        <v>-1</v>
      </c>
      <c r="E25" s="414">
        <v>-1</v>
      </c>
      <c r="F25" s="415">
        <v>1</v>
      </c>
      <c r="G25" s="416"/>
      <c r="H25" s="417"/>
      <c r="I25" s="418" t="e">
        <f t="shared" ref="I25:I28" si="4">AVERAGE(G25:H25)</f>
        <v>#DIV/0!</v>
      </c>
      <c r="O25" s="42"/>
    </row>
    <row r="26" spans="1:18" ht="13" x14ac:dyDescent="0.25">
      <c r="B26" s="389">
        <v>8</v>
      </c>
      <c r="C26" s="413">
        <v>1</v>
      </c>
      <c r="D26" s="414">
        <v>1</v>
      </c>
      <c r="E26" s="414">
        <v>-1</v>
      </c>
      <c r="F26" s="415">
        <v>-1</v>
      </c>
      <c r="G26" s="416"/>
      <c r="H26" s="417"/>
      <c r="I26" s="418" t="e">
        <f t="shared" si="4"/>
        <v>#DIV/0!</v>
      </c>
      <c r="O26" s="42"/>
    </row>
    <row r="27" spans="1:18" ht="13" x14ac:dyDescent="0.25">
      <c r="B27" s="389">
        <v>9</v>
      </c>
      <c r="C27" s="413">
        <v>-1</v>
      </c>
      <c r="D27" s="414">
        <v>1</v>
      </c>
      <c r="E27" s="414">
        <v>1</v>
      </c>
      <c r="F27" s="415">
        <v>-1</v>
      </c>
      <c r="G27" s="416"/>
      <c r="H27" s="417"/>
      <c r="I27" s="418" t="e">
        <f t="shared" si="4"/>
        <v>#DIV/0!</v>
      </c>
      <c r="L27" s="458"/>
      <c r="M27" s="458"/>
      <c r="N27" s="458"/>
      <c r="O27" s="42"/>
    </row>
    <row r="28" spans="1:18" ht="13.5" thickBot="1" x14ac:dyDescent="0.3">
      <c r="B28" s="431">
        <v>10</v>
      </c>
      <c r="C28" s="459">
        <v>1</v>
      </c>
      <c r="D28" s="460">
        <v>-1</v>
      </c>
      <c r="E28" s="460">
        <v>1</v>
      </c>
      <c r="F28" s="457">
        <v>-1</v>
      </c>
      <c r="G28" s="435"/>
      <c r="H28" s="436"/>
      <c r="I28" s="437" t="e">
        <f t="shared" si="4"/>
        <v>#DIV/0!</v>
      </c>
      <c r="L28" s="458"/>
      <c r="M28" s="461"/>
      <c r="N28" s="461"/>
      <c r="O28" s="42"/>
    </row>
    <row r="29" spans="1:18" ht="13" x14ac:dyDescent="0.25">
      <c r="B29" s="462" t="s">
        <v>158</v>
      </c>
      <c r="C29" s="441" t="e">
        <f>(I25+I26+I28)/3</f>
        <v>#DIV/0!</v>
      </c>
      <c r="D29" s="442" t="e">
        <f>(I26+I27)/2</f>
        <v>#DIV/0!</v>
      </c>
      <c r="E29" s="442" t="e">
        <f>(I27+I28)/2</f>
        <v>#DIV/0!</v>
      </c>
      <c r="F29" s="443" t="e">
        <f>I25</f>
        <v>#DIV/0!</v>
      </c>
      <c r="L29" s="458"/>
      <c r="M29" s="461"/>
      <c r="N29" s="461"/>
      <c r="O29" s="42"/>
    </row>
    <row r="30" spans="1:18" ht="13" x14ac:dyDescent="0.25">
      <c r="B30" s="463" t="s">
        <v>159</v>
      </c>
      <c r="C30" s="448" t="e">
        <f>(I24+I27)/2</f>
        <v>#DIV/0!</v>
      </c>
      <c r="D30" s="449" t="e">
        <f>(I24+I25+I28)/3</f>
        <v>#DIV/0!</v>
      </c>
      <c r="E30" s="449" t="e">
        <f>(I24+I25+I26)/3</f>
        <v>#DIV/0!</v>
      </c>
      <c r="F30" s="418" t="e">
        <f>(I24+I26+I27+I28)/4</f>
        <v>#DIV/0!</v>
      </c>
      <c r="L30" s="458"/>
      <c r="M30" s="461"/>
      <c r="N30" s="461"/>
      <c r="O30" s="42"/>
    </row>
    <row r="31" spans="1:18" ht="13.5" thickBot="1" x14ac:dyDescent="0.3">
      <c r="B31" s="464" t="s">
        <v>160</v>
      </c>
      <c r="C31" s="451" t="e">
        <f>C29-C30</f>
        <v>#DIV/0!</v>
      </c>
      <c r="D31" s="452" t="e">
        <f>D29-D30</f>
        <v>#DIV/0!</v>
      </c>
      <c r="E31" s="452" t="e">
        <f>E29-E30</f>
        <v>#DIV/0!</v>
      </c>
      <c r="F31" s="437" t="e">
        <f>F29-F30</f>
        <v>#DIV/0!</v>
      </c>
      <c r="L31" s="458"/>
      <c r="M31" s="461"/>
      <c r="N31" s="461"/>
      <c r="O31" s="42"/>
    </row>
    <row r="32" spans="1:18" ht="13.5" thickBot="1" x14ac:dyDescent="0.3">
      <c r="L32" s="458"/>
      <c r="M32" s="461"/>
      <c r="N32" s="461"/>
      <c r="O32" s="42"/>
    </row>
    <row r="33" spans="2:14" ht="13.5" thickBot="1" x14ac:dyDescent="0.4">
      <c r="B33" s="465" t="s">
        <v>173</v>
      </c>
      <c r="C33" s="466"/>
      <c r="D33" s="466"/>
      <c r="E33" s="466"/>
      <c r="F33" s="467"/>
      <c r="G33" s="305"/>
      <c r="H33" s="305"/>
      <c r="L33" s="458"/>
      <c r="M33" s="461"/>
      <c r="N33" s="461"/>
    </row>
    <row r="34" spans="2:14" ht="12.65" customHeight="1" thickBot="1" x14ac:dyDescent="0.4">
      <c r="B34" s="468" t="s">
        <v>174</v>
      </c>
      <c r="C34" s="469"/>
      <c r="D34" s="469"/>
      <c r="E34" s="469"/>
      <c r="F34" s="469"/>
      <c r="G34" s="469"/>
      <c r="H34" s="469"/>
      <c r="I34" s="470"/>
      <c r="L34" s="458"/>
      <c r="M34" s="461"/>
      <c r="N34" s="461"/>
    </row>
    <row r="35" spans="2:14" ht="12.65" customHeight="1" thickBot="1" x14ac:dyDescent="0.4">
      <c r="B35" s="468" t="s">
        <v>175</v>
      </c>
      <c r="C35" s="469"/>
      <c r="D35" s="469"/>
      <c r="E35" s="469"/>
      <c r="F35" s="469"/>
      <c r="G35" s="469"/>
      <c r="H35" s="469"/>
      <c r="I35" s="470"/>
      <c r="L35" s="458"/>
      <c r="M35" s="461"/>
      <c r="N35" s="461"/>
    </row>
    <row r="36" spans="2:14" x14ac:dyDescent="0.35">
      <c r="L36" s="471"/>
      <c r="M36" s="471"/>
      <c r="N36" s="471"/>
    </row>
    <row r="37" spans="2:14" x14ac:dyDescent="0.35">
      <c r="L37" s="471"/>
      <c r="M37" s="471"/>
      <c r="N37" s="471"/>
    </row>
  </sheetData>
  <sheetProtection algorithmName="SHA-512" hashValue="DVCddRx7+vh8m522o8tzymj9dwnrMv9g7+ziI6P3KU1P6RxeIpWlnKHaqlTm53lhopx4MZOr9K1BWlpfJYbxug==" saltValue="eUJC/ECNMY2wvNa+JbMx2A==" spinCount="100000" sheet="1" objects="1" scenarios="1" selectLockedCells="1"/>
  <sortState ref="Q16:Q22">
    <sortCondition descending="1" ref="Q15"/>
  </sortState>
  <mergeCells count="5">
    <mergeCell ref="L13:N13"/>
    <mergeCell ref="B33:F33"/>
    <mergeCell ref="B34:I34"/>
    <mergeCell ref="B35:I35"/>
    <mergeCell ref="C2:K2"/>
  </mergeCells>
  <pageMargins left="0.7" right="0.7" top="0.75" bottom="0.75" header="0.3" footer="0.3"/>
  <pageSetup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B2:N83"/>
  <sheetViews>
    <sheetView showGridLines="0" zoomScale="60" zoomScaleNormal="60" workbookViewId="0">
      <selection activeCell="C8" sqref="C8:N12"/>
    </sheetView>
  </sheetViews>
  <sheetFormatPr baseColWidth="10" defaultColWidth="11.54296875" defaultRowHeight="14" x14ac:dyDescent="0.3"/>
  <cols>
    <col min="1" max="1" width="6.08984375" style="2" customWidth="1"/>
    <col min="2" max="2" width="26.1796875" style="2" customWidth="1"/>
    <col min="3" max="16384" width="11.54296875" style="2"/>
  </cols>
  <sheetData>
    <row r="2" spans="2:14" x14ac:dyDescent="0.3">
      <c r="C2" s="61" t="s">
        <v>222</v>
      </c>
      <c r="D2" s="61"/>
      <c r="E2" s="61"/>
      <c r="F2" s="61"/>
      <c r="G2" s="61"/>
      <c r="H2" s="61"/>
      <c r="I2" s="61"/>
      <c r="J2" s="61"/>
      <c r="K2" s="61"/>
      <c r="L2" s="61"/>
    </row>
    <row r="3" spans="2:14" x14ac:dyDescent="0.3">
      <c r="C3" s="4" t="s">
        <v>221</v>
      </c>
    </row>
    <row r="4" spans="2:14" x14ac:dyDescent="0.3">
      <c r="C4" s="1" t="s">
        <v>250</v>
      </c>
    </row>
    <row r="5" spans="2:14" ht="14.5" thickBot="1" x14ac:dyDescent="0.35"/>
    <row r="6" spans="2:14" ht="24.65" customHeight="1" thickBot="1" x14ac:dyDescent="0.35">
      <c r="B6" s="63" t="s">
        <v>206</v>
      </c>
      <c r="C6" s="64"/>
      <c r="D6" s="65"/>
    </row>
    <row r="7" spans="2:14" ht="14.5" thickBot="1" x14ac:dyDescent="0.35"/>
    <row r="8" spans="2:14" ht="18" customHeight="1" thickBot="1" x14ac:dyDescent="0.35">
      <c r="B8" s="472" t="s">
        <v>207</v>
      </c>
      <c r="C8" s="70"/>
      <c r="D8" s="71"/>
      <c r="E8" s="71"/>
      <c r="F8" s="71"/>
      <c r="G8" s="71"/>
      <c r="H8" s="71"/>
      <c r="I8" s="71"/>
      <c r="J8" s="71"/>
      <c r="K8" s="71"/>
      <c r="L8" s="71"/>
      <c r="M8" s="71"/>
      <c r="N8" s="72"/>
    </row>
    <row r="9" spans="2:14" ht="14.4" customHeight="1" x14ac:dyDescent="0.3">
      <c r="C9" s="74"/>
      <c r="D9" s="75"/>
      <c r="E9" s="75"/>
      <c r="F9" s="75"/>
      <c r="G9" s="75"/>
      <c r="H9" s="75"/>
      <c r="I9" s="75"/>
      <c r="J9" s="75"/>
      <c r="K9" s="75"/>
      <c r="L9" s="75"/>
      <c r="M9" s="75"/>
      <c r="N9" s="76"/>
    </row>
    <row r="10" spans="2:14" ht="14.4" customHeight="1" x14ac:dyDescent="0.3">
      <c r="C10" s="74"/>
      <c r="D10" s="75"/>
      <c r="E10" s="75"/>
      <c r="F10" s="75"/>
      <c r="G10" s="75"/>
      <c r="H10" s="75"/>
      <c r="I10" s="75"/>
      <c r="J10" s="75"/>
      <c r="K10" s="75"/>
      <c r="L10" s="75"/>
      <c r="M10" s="75"/>
      <c r="N10" s="76"/>
    </row>
    <row r="11" spans="2:14" ht="14.4" customHeight="1" x14ac:dyDescent="0.3">
      <c r="C11" s="74"/>
      <c r="D11" s="75"/>
      <c r="E11" s="75"/>
      <c r="F11" s="75"/>
      <c r="G11" s="75"/>
      <c r="H11" s="75"/>
      <c r="I11" s="75"/>
      <c r="J11" s="75"/>
      <c r="K11" s="75"/>
      <c r="L11" s="75"/>
      <c r="M11" s="75"/>
      <c r="N11" s="76"/>
    </row>
    <row r="12" spans="2:14" ht="14.4" customHeight="1" thickBot="1" x14ac:dyDescent="0.35">
      <c r="C12" s="77"/>
      <c r="D12" s="78"/>
      <c r="E12" s="78"/>
      <c r="F12" s="78"/>
      <c r="G12" s="78"/>
      <c r="H12" s="78"/>
      <c r="I12" s="78"/>
      <c r="J12" s="78"/>
      <c r="K12" s="78"/>
      <c r="L12" s="78"/>
      <c r="M12" s="78"/>
      <c r="N12" s="79"/>
    </row>
    <row r="13" spans="2:14" ht="16.25" customHeight="1" thickBot="1" x14ac:dyDescent="0.35">
      <c r="B13" s="472" t="s">
        <v>208</v>
      </c>
      <c r="C13" s="70"/>
      <c r="D13" s="71"/>
      <c r="E13" s="71"/>
      <c r="F13" s="71"/>
      <c r="G13" s="71"/>
      <c r="H13" s="71"/>
      <c r="I13" s="71"/>
      <c r="J13" s="71"/>
      <c r="K13" s="71"/>
      <c r="L13" s="71"/>
      <c r="M13" s="71"/>
      <c r="N13" s="72"/>
    </row>
    <row r="14" spans="2:14" x14ac:dyDescent="0.3">
      <c r="C14" s="74"/>
      <c r="D14" s="75"/>
      <c r="E14" s="75"/>
      <c r="F14" s="75"/>
      <c r="G14" s="75"/>
      <c r="H14" s="75"/>
      <c r="I14" s="75"/>
      <c r="J14" s="75"/>
      <c r="K14" s="75"/>
      <c r="L14" s="75"/>
      <c r="M14" s="75"/>
      <c r="N14" s="76"/>
    </row>
    <row r="15" spans="2:14" x14ac:dyDescent="0.3">
      <c r="C15" s="74"/>
      <c r="D15" s="75"/>
      <c r="E15" s="75"/>
      <c r="F15" s="75"/>
      <c r="G15" s="75"/>
      <c r="H15" s="75"/>
      <c r="I15" s="75"/>
      <c r="J15" s="75"/>
      <c r="K15" s="75"/>
      <c r="L15" s="75"/>
      <c r="M15" s="75"/>
      <c r="N15" s="76"/>
    </row>
    <row r="16" spans="2:14" x14ac:dyDescent="0.3">
      <c r="C16" s="74"/>
      <c r="D16" s="75"/>
      <c r="E16" s="75"/>
      <c r="F16" s="75"/>
      <c r="G16" s="75"/>
      <c r="H16" s="75"/>
      <c r="I16" s="75"/>
      <c r="J16" s="75"/>
      <c r="K16" s="75"/>
      <c r="L16" s="75"/>
      <c r="M16" s="75"/>
      <c r="N16" s="76"/>
    </row>
    <row r="17" spans="2:14" ht="14.5" thickBot="1" x14ac:dyDescent="0.35">
      <c r="C17" s="77"/>
      <c r="D17" s="78"/>
      <c r="E17" s="78"/>
      <c r="F17" s="78"/>
      <c r="G17" s="78"/>
      <c r="H17" s="78"/>
      <c r="I17" s="78"/>
      <c r="J17" s="78"/>
      <c r="K17" s="78"/>
      <c r="L17" s="78"/>
      <c r="M17" s="78"/>
      <c r="N17" s="79"/>
    </row>
    <row r="18" spans="2:14" ht="19.25" customHeight="1" thickBot="1" x14ac:dyDescent="0.35">
      <c r="B18" s="472" t="s">
        <v>209</v>
      </c>
      <c r="C18" s="70"/>
      <c r="D18" s="71"/>
      <c r="E18" s="71"/>
      <c r="F18" s="71"/>
      <c r="G18" s="71"/>
      <c r="H18" s="71"/>
      <c r="I18" s="71"/>
      <c r="J18" s="71"/>
      <c r="K18" s="71"/>
      <c r="L18" s="71"/>
      <c r="M18" s="71"/>
      <c r="N18" s="72"/>
    </row>
    <row r="19" spans="2:14" x14ac:dyDescent="0.3">
      <c r="C19" s="74"/>
      <c r="D19" s="75"/>
      <c r="E19" s="75"/>
      <c r="F19" s="75"/>
      <c r="G19" s="75"/>
      <c r="H19" s="75"/>
      <c r="I19" s="75"/>
      <c r="J19" s="75"/>
      <c r="K19" s="75"/>
      <c r="L19" s="75"/>
      <c r="M19" s="75"/>
      <c r="N19" s="76"/>
    </row>
    <row r="20" spans="2:14" x14ac:dyDescent="0.3">
      <c r="C20" s="74"/>
      <c r="D20" s="75"/>
      <c r="E20" s="75"/>
      <c r="F20" s="75"/>
      <c r="G20" s="75"/>
      <c r="H20" s="75"/>
      <c r="I20" s="75"/>
      <c r="J20" s="75"/>
      <c r="K20" s="75"/>
      <c r="L20" s="75"/>
      <c r="M20" s="75"/>
      <c r="N20" s="76"/>
    </row>
    <row r="21" spans="2:14" x14ac:dyDescent="0.3">
      <c r="C21" s="74"/>
      <c r="D21" s="75"/>
      <c r="E21" s="75"/>
      <c r="F21" s="75"/>
      <c r="G21" s="75"/>
      <c r="H21" s="75"/>
      <c r="I21" s="75"/>
      <c r="J21" s="75"/>
      <c r="K21" s="75"/>
      <c r="L21" s="75"/>
      <c r="M21" s="75"/>
      <c r="N21" s="76"/>
    </row>
    <row r="22" spans="2:14" ht="14.5" thickBot="1" x14ac:dyDescent="0.35">
      <c r="C22" s="77"/>
      <c r="D22" s="78"/>
      <c r="E22" s="78"/>
      <c r="F22" s="78"/>
      <c r="G22" s="78"/>
      <c r="H22" s="78"/>
      <c r="I22" s="78"/>
      <c r="J22" s="78"/>
      <c r="K22" s="78"/>
      <c r="L22" s="78"/>
      <c r="M22" s="78"/>
      <c r="N22" s="79"/>
    </row>
    <row r="23" spans="2:14" ht="20" customHeight="1" thickBot="1" x14ac:dyDescent="0.35">
      <c r="B23" s="472" t="s">
        <v>210</v>
      </c>
      <c r="C23" s="70"/>
      <c r="D23" s="71"/>
      <c r="E23" s="71"/>
      <c r="F23" s="71"/>
      <c r="G23" s="71"/>
      <c r="H23" s="71"/>
      <c r="I23" s="71"/>
      <c r="J23" s="71"/>
      <c r="K23" s="71"/>
      <c r="L23" s="71"/>
      <c r="M23" s="71"/>
      <c r="N23" s="72"/>
    </row>
    <row r="24" spans="2:14" x14ac:dyDescent="0.3">
      <c r="C24" s="74"/>
      <c r="D24" s="75"/>
      <c r="E24" s="75"/>
      <c r="F24" s="75"/>
      <c r="G24" s="75"/>
      <c r="H24" s="75"/>
      <c r="I24" s="75"/>
      <c r="J24" s="75"/>
      <c r="K24" s="75"/>
      <c r="L24" s="75"/>
      <c r="M24" s="75"/>
      <c r="N24" s="76"/>
    </row>
    <row r="25" spans="2:14" x14ac:dyDescent="0.3">
      <c r="C25" s="74"/>
      <c r="D25" s="75"/>
      <c r="E25" s="75"/>
      <c r="F25" s="75"/>
      <c r="G25" s="75"/>
      <c r="H25" s="75"/>
      <c r="I25" s="75"/>
      <c r="J25" s="75"/>
      <c r="K25" s="75"/>
      <c r="L25" s="75"/>
      <c r="M25" s="75"/>
      <c r="N25" s="76"/>
    </row>
    <row r="26" spans="2:14" ht="14.5" thickBot="1" x14ac:dyDescent="0.35">
      <c r="C26" s="77"/>
      <c r="D26" s="78"/>
      <c r="E26" s="78"/>
      <c r="F26" s="78"/>
      <c r="G26" s="78"/>
      <c r="H26" s="78"/>
      <c r="I26" s="78"/>
      <c r="J26" s="78"/>
      <c r="K26" s="78"/>
      <c r="L26" s="78"/>
      <c r="M26" s="78"/>
      <c r="N26" s="79"/>
    </row>
    <row r="27" spans="2:14" ht="21.65" customHeight="1" thickBot="1" x14ac:dyDescent="0.35">
      <c r="B27" s="472" t="s">
        <v>211</v>
      </c>
      <c r="C27" s="70"/>
      <c r="D27" s="71"/>
      <c r="E27" s="71"/>
      <c r="F27" s="71"/>
      <c r="G27" s="71"/>
      <c r="H27" s="71"/>
      <c r="I27" s="71"/>
      <c r="J27" s="71"/>
      <c r="K27" s="71"/>
      <c r="L27" s="71"/>
      <c r="M27" s="71"/>
      <c r="N27" s="72"/>
    </row>
    <row r="28" spans="2:14" ht="39.5" customHeight="1" thickBot="1" x14ac:dyDescent="0.35">
      <c r="C28" s="77"/>
      <c r="D28" s="78"/>
      <c r="E28" s="78"/>
      <c r="F28" s="78"/>
      <c r="G28" s="78"/>
      <c r="H28" s="78"/>
      <c r="I28" s="78"/>
      <c r="J28" s="78"/>
      <c r="K28" s="78"/>
      <c r="L28" s="78"/>
      <c r="M28" s="78"/>
      <c r="N28" s="79"/>
    </row>
    <row r="29" spans="2:14" ht="28.5" thickBot="1" x14ac:dyDescent="0.35">
      <c r="B29" s="472" t="s">
        <v>212</v>
      </c>
      <c r="C29" s="70"/>
      <c r="D29" s="71"/>
      <c r="E29" s="71"/>
      <c r="F29" s="71"/>
      <c r="G29" s="71"/>
      <c r="H29" s="71"/>
      <c r="I29" s="71"/>
      <c r="J29" s="71"/>
      <c r="K29" s="71"/>
      <c r="L29" s="71"/>
      <c r="M29" s="71"/>
      <c r="N29" s="72"/>
    </row>
    <row r="30" spans="2:14" ht="34.5" customHeight="1" thickBot="1" x14ac:dyDescent="0.35">
      <c r="B30" s="473"/>
      <c r="C30" s="77"/>
      <c r="D30" s="78"/>
      <c r="E30" s="78"/>
      <c r="F30" s="78"/>
      <c r="G30" s="78"/>
      <c r="H30" s="78"/>
      <c r="I30" s="78"/>
      <c r="J30" s="78"/>
      <c r="K30" s="78"/>
      <c r="L30" s="78"/>
      <c r="M30" s="78"/>
      <c r="N30" s="79"/>
    </row>
    <row r="31" spans="2:14" ht="14.5" thickBot="1" x14ac:dyDescent="0.35">
      <c r="F31" s="62"/>
    </row>
    <row r="32" spans="2:14" ht="21" customHeight="1" thickBot="1" x14ac:dyDescent="0.35">
      <c r="B32" s="63" t="s">
        <v>213</v>
      </c>
      <c r="C32" s="64"/>
      <c r="D32" s="65"/>
    </row>
    <row r="33" spans="2:14" ht="14.5" thickBot="1" x14ac:dyDescent="0.35"/>
    <row r="34" spans="2:14" ht="33.65" customHeight="1" thickBot="1" x14ac:dyDescent="0.35">
      <c r="B34" s="474" t="s">
        <v>214</v>
      </c>
      <c r="C34" s="475"/>
      <c r="D34" s="475"/>
      <c r="E34" s="475"/>
      <c r="F34" s="475"/>
      <c r="G34" s="475"/>
      <c r="H34" s="475"/>
      <c r="I34" s="475"/>
      <c r="J34" s="475"/>
      <c r="K34" s="475"/>
      <c r="L34" s="475"/>
      <c r="M34" s="475"/>
      <c r="N34" s="476"/>
    </row>
    <row r="35" spans="2:14" ht="14.5" thickBot="1" x14ac:dyDescent="0.35"/>
    <row r="36" spans="2:14" ht="42.5" thickBot="1" x14ac:dyDescent="0.35">
      <c r="B36" s="472" t="s">
        <v>215</v>
      </c>
      <c r="C36" s="70"/>
      <c r="D36" s="71"/>
      <c r="E36" s="71"/>
      <c r="F36" s="71"/>
      <c r="G36" s="71"/>
      <c r="H36" s="71"/>
      <c r="I36" s="71"/>
      <c r="J36" s="71"/>
      <c r="K36" s="71"/>
      <c r="L36" s="71"/>
      <c r="M36" s="71"/>
      <c r="N36" s="72"/>
    </row>
    <row r="37" spans="2:14" x14ac:dyDescent="0.3">
      <c r="C37" s="74"/>
      <c r="D37" s="75"/>
      <c r="E37" s="75"/>
      <c r="F37" s="75"/>
      <c r="G37" s="75"/>
      <c r="H37" s="75"/>
      <c r="I37" s="75"/>
      <c r="J37" s="75"/>
      <c r="K37" s="75"/>
      <c r="L37" s="75"/>
      <c r="M37" s="75"/>
      <c r="N37" s="76"/>
    </row>
    <row r="38" spans="2:14" x14ac:dyDescent="0.3">
      <c r="C38" s="74"/>
      <c r="D38" s="75"/>
      <c r="E38" s="75"/>
      <c r="F38" s="75"/>
      <c r="G38" s="75"/>
      <c r="H38" s="75"/>
      <c r="I38" s="75"/>
      <c r="J38" s="75"/>
      <c r="K38" s="75"/>
      <c r="L38" s="75"/>
      <c r="M38" s="75"/>
      <c r="N38" s="76"/>
    </row>
    <row r="39" spans="2:14" ht="14.5" thickBot="1" x14ac:dyDescent="0.35">
      <c r="C39" s="77"/>
      <c r="D39" s="78"/>
      <c r="E39" s="78"/>
      <c r="F39" s="78"/>
      <c r="G39" s="78"/>
      <c r="H39" s="78"/>
      <c r="I39" s="78"/>
      <c r="J39" s="78"/>
      <c r="K39" s="78"/>
      <c r="L39" s="78"/>
      <c r="M39" s="78"/>
      <c r="N39" s="79"/>
    </row>
    <row r="40" spans="2:14" ht="30.65" customHeight="1" thickBot="1" x14ac:dyDescent="0.35">
      <c r="B40" s="472" t="s">
        <v>216</v>
      </c>
      <c r="C40" s="70"/>
      <c r="D40" s="71"/>
      <c r="E40" s="71"/>
      <c r="F40" s="71"/>
      <c r="G40" s="71"/>
      <c r="H40" s="71"/>
      <c r="I40" s="71"/>
      <c r="J40" s="71"/>
      <c r="K40" s="71"/>
      <c r="L40" s="71"/>
      <c r="M40" s="71"/>
      <c r="N40" s="72"/>
    </row>
    <row r="41" spans="2:14" x14ac:dyDescent="0.3">
      <c r="C41" s="74"/>
      <c r="D41" s="75"/>
      <c r="E41" s="75"/>
      <c r="F41" s="75"/>
      <c r="G41" s="75"/>
      <c r="H41" s="75"/>
      <c r="I41" s="75"/>
      <c r="J41" s="75"/>
      <c r="K41" s="75"/>
      <c r="L41" s="75"/>
      <c r="M41" s="75"/>
      <c r="N41" s="76"/>
    </row>
    <row r="42" spans="2:14" x14ac:dyDescent="0.3">
      <c r="C42" s="74"/>
      <c r="D42" s="75"/>
      <c r="E42" s="75"/>
      <c r="F42" s="75"/>
      <c r="G42" s="75"/>
      <c r="H42" s="75"/>
      <c r="I42" s="75"/>
      <c r="J42" s="75"/>
      <c r="K42" s="75"/>
      <c r="L42" s="75"/>
      <c r="M42" s="75"/>
      <c r="N42" s="76"/>
    </row>
    <row r="43" spans="2:14" ht="14.5" thickBot="1" x14ac:dyDescent="0.35">
      <c r="C43" s="77"/>
      <c r="D43" s="78"/>
      <c r="E43" s="78"/>
      <c r="F43" s="78"/>
      <c r="G43" s="78"/>
      <c r="H43" s="78"/>
      <c r="I43" s="78"/>
      <c r="J43" s="78"/>
      <c r="K43" s="78"/>
      <c r="L43" s="78"/>
      <c r="M43" s="78"/>
      <c r="N43" s="79"/>
    </row>
    <row r="44" spans="2:14" ht="32.4" customHeight="1" thickBot="1" x14ac:dyDescent="0.35">
      <c r="B44" s="472" t="s">
        <v>217</v>
      </c>
      <c r="C44" s="70"/>
      <c r="D44" s="71"/>
      <c r="E44" s="71"/>
      <c r="F44" s="71"/>
      <c r="G44" s="71"/>
      <c r="H44" s="71"/>
      <c r="I44" s="71"/>
      <c r="J44" s="71"/>
      <c r="K44" s="71"/>
      <c r="L44" s="71"/>
      <c r="M44" s="71"/>
      <c r="N44" s="72"/>
    </row>
    <row r="45" spans="2:14" x14ac:dyDescent="0.3">
      <c r="C45" s="74"/>
      <c r="D45" s="75"/>
      <c r="E45" s="75"/>
      <c r="F45" s="75"/>
      <c r="G45" s="75"/>
      <c r="H45" s="75"/>
      <c r="I45" s="75"/>
      <c r="J45" s="75"/>
      <c r="K45" s="75"/>
      <c r="L45" s="75"/>
      <c r="M45" s="75"/>
      <c r="N45" s="76"/>
    </row>
    <row r="46" spans="2:14" ht="14.5" thickBot="1" x14ac:dyDescent="0.35">
      <c r="C46" s="77"/>
      <c r="D46" s="78"/>
      <c r="E46" s="78"/>
      <c r="F46" s="78"/>
      <c r="G46" s="78"/>
      <c r="H46" s="78"/>
      <c r="I46" s="78"/>
      <c r="J46" s="78"/>
      <c r="K46" s="78"/>
      <c r="L46" s="78"/>
      <c r="M46" s="78"/>
      <c r="N46" s="79"/>
    </row>
    <row r="48" spans="2:14" ht="14.5" thickBot="1" x14ac:dyDescent="0.35"/>
    <row r="49" spans="2:14" ht="27.65" customHeight="1" thickBot="1" x14ac:dyDescent="0.35">
      <c r="B49" s="63" t="s">
        <v>218</v>
      </c>
      <c r="C49" s="64"/>
      <c r="D49" s="64"/>
      <c r="E49" s="64"/>
      <c r="F49" s="65"/>
    </row>
    <row r="50" spans="2:14" ht="14.5" thickBot="1" x14ac:dyDescent="0.35"/>
    <row r="51" spans="2:14" ht="14.4" customHeight="1" thickBot="1" x14ac:dyDescent="0.35">
      <c r="B51" s="477" t="s">
        <v>219</v>
      </c>
      <c r="C51" s="478"/>
      <c r="D51" s="478"/>
      <c r="E51" s="478"/>
      <c r="F51" s="478"/>
      <c r="G51" s="478"/>
      <c r="H51" s="478"/>
      <c r="I51" s="479"/>
    </row>
    <row r="52" spans="2:14" ht="14.5" thickBot="1" x14ac:dyDescent="0.35"/>
    <row r="53" spans="2:14" x14ac:dyDescent="0.3">
      <c r="B53" s="480" t="s">
        <v>220</v>
      </c>
      <c r="C53" s="481"/>
      <c r="D53" s="481"/>
      <c r="E53" s="481"/>
      <c r="F53" s="481"/>
      <c r="G53" s="481"/>
      <c r="H53" s="481"/>
      <c r="I53" s="481"/>
      <c r="J53" s="481"/>
      <c r="K53" s="481"/>
      <c r="L53" s="481"/>
      <c r="M53" s="481"/>
      <c r="N53" s="482"/>
    </row>
    <row r="54" spans="2:14" x14ac:dyDescent="0.3">
      <c r="B54" s="483"/>
      <c r="C54" s="484"/>
      <c r="D54" s="484"/>
      <c r="E54" s="484"/>
      <c r="F54" s="484"/>
      <c r="G54" s="484"/>
      <c r="H54" s="484"/>
      <c r="I54" s="484"/>
      <c r="J54" s="484"/>
      <c r="K54" s="484"/>
      <c r="L54" s="484"/>
      <c r="M54" s="484"/>
      <c r="N54" s="485"/>
    </row>
    <row r="55" spans="2:14" x14ac:dyDescent="0.3">
      <c r="B55" s="483"/>
      <c r="C55" s="484"/>
      <c r="D55" s="484"/>
      <c r="E55" s="484"/>
      <c r="F55" s="484"/>
      <c r="G55" s="484"/>
      <c r="H55" s="484"/>
      <c r="I55" s="484"/>
      <c r="J55" s="484"/>
      <c r="K55" s="484"/>
      <c r="L55" s="484"/>
      <c r="M55" s="484"/>
      <c r="N55" s="485"/>
    </row>
    <row r="56" spans="2:14" x14ac:dyDescent="0.3">
      <c r="B56" s="483"/>
      <c r="C56" s="484"/>
      <c r="D56" s="484"/>
      <c r="E56" s="484"/>
      <c r="F56" s="484"/>
      <c r="G56" s="484"/>
      <c r="H56" s="484"/>
      <c r="I56" s="484"/>
      <c r="J56" s="484"/>
      <c r="K56" s="484"/>
      <c r="L56" s="484"/>
      <c r="M56" s="484"/>
      <c r="N56" s="485"/>
    </row>
    <row r="57" spans="2:14" x14ac:dyDescent="0.3">
      <c r="B57" s="483"/>
      <c r="C57" s="484"/>
      <c r="D57" s="484"/>
      <c r="E57" s="484"/>
      <c r="F57" s="484"/>
      <c r="G57" s="484"/>
      <c r="H57" s="484"/>
      <c r="I57" s="484"/>
      <c r="J57" s="484"/>
      <c r="K57" s="484"/>
      <c r="L57" s="484"/>
      <c r="M57" s="484"/>
      <c r="N57" s="485"/>
    </row>
    <row r="58" spans="2:14" x14ac:dyDescent="0.3">
      <c r="B58" s="483"/>
      <c r="C58" s="484"/>
      <c r="D58" s="484"/>
      <c r="E58" s="484"/>
      <c r="F58" s="484"/>
      <c r="G58" s="484"/>
      <c r="H58" s="484"/>
      <c r="I58" s="484"/>
      <c r="J58" s="484"/>
      <c r="K58" s="484"/>
      <c r="L58" s="484"/>
      <c r="M58" s="484"/>
      <c r="N58" s="485"/>
    </row>
    <row r="59" spans="2:14" x14ac:dyDescent="0.3">
      <c r="B59" s="483"/>
      <c r="C59" s="484"/>
      <c r="D59" s="484"/>
      <c r="E59" s="484"/>
      <c r="F59" s="484"/>
      <c r="G59" s="484"/>
      <c r="H59" s="484"/>
      <c r="I59" s="484"/>
      <c r="J59" s="484"/>
      <c r="K59" s="484"/>
      <c r="L59" s="484"/>
      <c r="M59" s="484"/>
      <c r="N59" s="485"/>
    </row>
    <row r="60" spans="2:14" x14ac:dyDescent="0.3">
      <c r="B60" s="483"/>
      <c r="C60" s="484"/>
      <c r="D60" s="484"/>
      <c r="E60" s="484"/>
      <c r="F60" s="484"/>
      <c r="G60" s="484"/>
      <c r="H60" s="484"/>
      <c r="I60" s="484"/>
      <c r="J60" s="484"/>
      <c r="K60" s="484"/>
      <c r="L60" s="484"/>
      <c r="M60" s="484"/>
      <c r="N60" s="485"/>
    </row>
    <row r="61" spans="2:14" x14ac:dyDescent="0.3">
      <c r="B61" s="483"/>
      <c r="C61" s="484"/>
      <c r="D61" s="484"/>
      <c r="E61" s="484"/>
      <c r="F61" s="484"/>
      <c r="G61" s="484"/>
      <c r="H61" s="484"/>
      <c r="I61" s="484"/>
      <c r="J61" s="484"/>
      <c r="K61" s="484"/>
      <c r="L61" s="484"/>
      <c r="M61" s="484"/>
      <c r="N61" s="485"/>
    </row>
    <row r="62" spans="2:14" x14ac:dyDescent="0.3">
      <c r="B62" s="483"/>
      <c r="C62" s="484"/>
      <c r="D62" s="484"/>
      <c r="E62" s="484"/>
      <c r="F62" s="484"/>
      <c r="G62" s="484"/>
      <c r="H62" s="484"/>
      <c r="I62" s="484"/>
      <c r="J62" s="484"/>
      <c r="K62" s="484"/>
      <c r="L62" s="484"/>
      <c r="M62" s="484"/>
      <c r="N62" s="485"/>
    </row>
    <row r="63" spans="2:14" x14ac:dyDescent="0.3">
      <c r="B63" s="483"/>
      <c r="C63" s="484"/>
      <c r="D63" s="484"/>
      <c r="E63" s="484"/>
      <c r="F63" s="484"/>
      <c r="G63" s="484"/>
      <c r="H63" s="484"/>
      <c r="I63" s="484"/>
      <c r="J63" s="484"/>
      <c r="K63" s="484"/>
      <c r="L63" s="484"/>
      <c r="M63" s="484"/>
      <c r="N63" s="485"/>
    </row>
    <row r="64" spans="2:14" x14ac:dyDescent="0.3">
      <c r="B64" s="483"/>
      <c r="C64" s="484"/>
      <c r="D64" s="484"/>
      <c r="E64" s="484"/>
      <c r="F64" s="484"/>
      <c r="G64" s="484"/>
      <c r="H64" s="484"/>
      <c r="I64" s="484"/>
      <c r="J64" s="484"/>
      <c r="K64" s="484"/>
      <c r="L64" s="484"/>
      <c r="M64" s="484"/>
      <c r="N64" s="485"/>
    </row>
    <row r="65" spans="2:14" ht="14.5" thickBot="1" x14ac:dyDescent="0.35">
      <c r="B65" s="486"/>
      <c r="C65" s="487"/>
      <c r="D65" s="487"/>
      <c r="E65" s="487"/>
      <c r="F65" s="487"/>
      <c r="G65" s="487"/>
      <c r="H65" s="487"/>
      <c r="I65" s="487"/>
      <c r="J65" s="487"/>
      <c r="K65" s="487"/>
      <c r="L65" s="487"/>
      <c r="M65" s="487"/>
      <c r="N65" s="488"/>
    </row>
    <row r="68" spans="2:14" ht="14.5" thickBot="1" x14ac:dyDescent="0.35"/>
    <row r="69" spans="2:14" ht="25.25" customHeight="1" thickBot="1" x14ac:dyDescent="0.35">
      <c r="B69" s="489" t="s">
        <v>262</v>
      </c>
      <c r="C69" s="490"/>
      <c r="D69" s="490"/>
      <c r="E69" s="490"/>
      <c r="F69" s="491"/>
    </row>
    <row r="70" spans="2:14" x14ac:dyDescent="0.3">
      <c r="B70" s="492" t="s">
        <v>271</v>
      </c>
      <c r="C70" s="493"/>
      <c r="D70" s="493"/>
      <c r="E70" s="493"/>
      <c r="F70" s="494"/>
    </row>
    <row r="71" spans="2:14" x14ac:dyDescent="0.3">
      <c r="B71" s="495"/>
      <c r="C71" s="496"/>
      <c r="D71" s="496"/>
      <c r="E71" s="496"/>
      <c r="F71" s="497"/>
    </row>
    <row r="72" spans="2:14" x14ac:dyDescent="0.3">
      <c r="B72" s="495"/>
      <c r="C72" s="496"/>
      <c r="D72" s="496"/>
      <c r="E72" s="496"/>
      <c r="F72" s="497"/>
    </row>
    <row r="73" spans="2:14" x14ac:dyDescent="0.3">
      <c r="B73" s="495"/>
      <c r="C73" s="496"/>
      <c r="D73" s="496"/>
      <c r="E73" s="496"/>
      <c r="F73" s="497"/>
    </row>
    <row r="74" spans="2:14" x14ac:dyDescent="0.3">
      <c r="B74" s="495"/>
      <c r="C74" s="496"/>
      <c r="D74" s="496"/>
      <c r="E74" s="496"/>
      <c r="F74" s="497"/>
    </row>
    <row r="75" spans="2:14" x14ac:dyDescent="0.3">
      <c r="B75" s="495"/>
      <c r="C75" s="496"/>
      <c r="D75" s="496"/>
      <c r="E75" s="496"/>
      <c r="F75" s="497"/>
    </row>
    <row r="76" spans="2:14" x14ac:dyDescent="0.3">
      <c r="B76" s="495"/>
      <c r="C76" s="496"/>
      <c r="D76" s="496"/>
      <c r="E76" s="496"/>
      <c r="F76" s="497"/>
    </row>
    <row r="77" spans="2:14" x14ac:dyDescent="0.3">
      <c r="B77" s="495"/>
      <c r="C77" s="496"/>
      <c r="D77" s="496"/>
      <c r="E77" s="496"/>
      <c r="F77" s="497"/>
    </row>
    <row r="78" spans="2:14" x14ac:dyDescent="0.3">
      <c r="B78" s="495"/>
      <c r="C78" s="496"/>
      <c r="D78" s="496"/>
      <c r="E78" s="496"/>
      <c r="F78" s="497"/>
    </row>
    <row r="79" spans="2:14" x14ac:dyDescent="0.3">
      <c r="B79" s="495"/>
      <c r="C79" s="496"/>
      <c r="D79" s="496"/>
      <c r="E79" s="496"/>
      <c r="F79" s="497"/>
    </row>
    <row r="80" spans="2:14" x14ac:dyDescent="0.3">
      <c r="B80" s="495"/>
      <c r="C80" s="496"/>
      <c r="D80" s="496"/>
      <c r="E80" s="496"/>
      <c r="F80" s="497"/>
    </row>
    <row r="81" spans="2:6" x14ac:dyDescent="0.3">
      <c r="B81" s="495"/>
      <c r="C81" s="496"/>
      <c r="D81" s="496"/>
      <c r="E81" s="496"/>
      <c r="F81" s="497"/>
    </row>
    <row r="82" spans="2:6" x14ac:dyDescent="0.3">
      <c r="B82" s="495"/>
      <c r="C82" s="496"/>
      <c r="D82" s="496"/>
      <c r="E82" s="496"/>
      <c r="F82" s="497"/>
    </row>
    <row r="83" spans="2:6" ht="14.5" thickBot="1" x14ac:dyDescent="0.35">
      <c r="B83" s="498"/>
      <c r="C83" s="499"/>
      <c r="D83" s="499"/>
      <c r="E83" s="499"/>
      <c r="F83" s="500"/>
    </row>
  </sheetData>
  <sheetProtection algorithmName="SHA-512" hashValue="3uuJPDIxVZb+ohmu924kBSiSlGDKLoHNnNlelGQp6lxJioSPMZMJKmqfS9FM/6UfYFvruoN7N/Cwa7aNSvxXYA==" saltValue="Pa2vAXeOQLvu6Tjlz+0VlQ==" spinCount="100000" sheet="1" objects="1" scenarios="1" selectLockedCells="1"/>
  <mergeCells count="18">
    <mergeCell ref="B69:F69"/>
    <mergeCell ref="B70:F83"/>
    <mergeCell ref="C44:N46"/>
    <mergeCell ref="B49:F49"/>
    <mergeCell ref="B51:I51"/>
    <mergeCell ref="B53:N65"/>
    <mergeCell ref="C2:L2"/>
    <mergeCell ref="C27:N28"/>
    <mergeCell ref="C29:N30"/>
    <mergeCell ref="B32:D32"/>
    <mergeCell ref="B34:N34"/>
    <mergeCell ref="C36:N39"/>
    <mergeCell ref="C40:N43"/>
    <mergeCell ref="B6:D6"/>
    <mergeCell ref="C8:N12"/>
    <mergeCell ref="C13:N17"/>
    <mergeCell ref="C18:N22"/>
    <mergeCell ref="C23:N26"/>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12</vt:i4>
      </vt:variant>
    </vt:vector>
  </HeadingPairs>
  <TitlesOfParts>
    <vt:vector size="12" baseType="lpstr">
      <vt:lpstr>Información General</vt:lpstr>
      <vt:lpstr>Curvas</vt:lpstr>
      <vt:lpstr>Anova 1</vt:lpstr>
      <vt:lpstr>Anova 2</vt:lpstr>
      <vt:lpstr>Anova 3</vt:lpstr>
      <vt:lpstr>Sensibilidad</vt:lpstr>
      <vt:lpstr>LDI</vt:lpstr>
      <vt:lpstr>MRL</vt:lpstr>
      <vt:lpstr>Estándares</vt:lpstr>
      <vt:lpstr>Gráficas</vt:lpstr>
      <vt:lpstr>Robustez</vt:lpstr>
      <vt:lpstr>ANALISIS DE RESULTADOS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DANIEL  FLOREZ</dc:creator>
  <cp:lastModifiedBy>Jhon Jaime</cp:lastModifiedBy>
  <dcterms:created xsi:type="dcterms:W3CDTF">2020-04-24T19:26:01Z</dcterms:created>
  <dcterms:modified xsi:type="dcterms:W3CDTF">2024-11-22T02:50:33Z</dcterms:modified>
</cp:coreProperties>
</file>